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1340" windowHeight="6795" tabRatio="760" activeTab="3"/>
  </bookViews>
  <sheets>
    <sheet name="Stat Budget &amp; Beneficiary " sheetId="1" r:id="rId1"/>
    <sheet name="Budget Summary" sheetId="4" r:id="rId2"/>
    <sheet name="Equip NGO Held" sheetId="6" r:id="rId3"/>
    <sheet name="Req.from ADP" sheetId="7" r:id="rId4"/>
    <sheet name="Staff Salary" sheetId="8" r:id="rId5"/>
    <sheet name="Training Annex" sheetId="5" r:id="rId6"/>
    <sheet name="Medicine &amp; Utility" sheetId="9" r:id="rId7"/>
  </sheets>
  <externalReferences>
    <externalReference r:id="rId8"/>
  </externalReferences>
  <definedNames>
    <definedName name="_PictureBullets" localSheetId="5">'Training Annex'!#REF!</definedName>
    <definedName name="_xlnm.Print_Area" localSheetId="1">'Budget Summary'!$A$1:$P$23</definedName>
    <definedName name="_xlnm.Print_Area" localSheetId="2">'Equip NGO Held'!$A$1:$F$32</definedName>
    <definedName name="_xlnm.Print_Area" localSheetId="6">'Medicine &amp; Utility'!$A$1:$H$22</definedName>
    <definedName name="_xlnm.Print_Area" localSheetId="3">'Req.from ADP'!$A$1:$F$14</definedName>
    <definedName name="_xlnm.Print_Area" localSheetId="4">'Staff Salary'!$A$1:$G$16</definedName>
    <definedName name="_xlnm.Print_Area" localSheetId="0">'Stat Budget &amp; Beneficiary '!$A$1:$U$30</definedName>
    <definedName name="_xlnm.Print_Area" localSheetId="5">'Training Annex'!$A$1:$J$20</definedName>
    <definedName name="_xlnm.Print_Area">[1]Summary!#REF!</definedName>
    <definedName name="_xlnm.Print_Titles" localSheetId="2">'Equip NGO Held'!$2:$6</definedName>
    <definedName name="_xlnm.Print_Titles" localSheetId="6">'Medicine &amp; Utility'!$2:$3</definedName>
    <definedName name="_xlnm.Print_Titles" localSheetId="4">'Staff Salary'!$2:$4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G29" i="1"/>
  <c r="G25"/>
  <c r="G24"/>
  <c r="G23"/>
  <c r="C13" i="9"/>
  <c r="G15" i="8"/>
  <c r="F15"/>
  <c r="E15"/>
  <c r="D15"/>
  <c r="C15"/>
  <c r="D13" i="4"/>
  <c r="H13"/>
  <c r="P13"/>
  <c r="P11"/>
  <c r="E14" i="7"/>
  <c r="A11"/>
  <c r="A12" s="1"/>
  <c r="A13" s="1"/>
  <c r="A10"/>
  <c r="A9" i="6" l="1"/>
  <c r="A10" s="1"/>
  <c r="A11" s="1"/>
  <c r="A12" s="1"/>
  <c r="A13" s="1"/>
  <c r="E13"/>
  <c r="E12"/>
  <c r="E11"/>
  <c r="E10"/>
  <c r="E9"/>
  <c r="D8"/>
  <c r="E8" s="1"/>
  <c r="E21" i="9"/>
  <c r="G21"/>
  <c r="H12" i="5"/>
  <c r="G20" i="9"/>
  <c r="E20"/>
  <c r="F19"/>
  <c r="G19"/>
  <c r="G9"/>
  <c r="E9"/>
  <c r="H9"/>
  <c r="F18" i="5"/>
  <c r="H18" s="1"/>
  <c r="F16"/>
  <c r="F14"/>
  <c r="H16"/>
  <c r="H14"/>
  <c r="H20"/>
  <c r="H16" i="4" s="1"/>
  <c r="P16" s="1"/>
  <c r="F14" i="8"/>
  <c r="G14" s="1"/>
  <c r="E13"/>
  <c r="G13" s="1"/>
  <c r="F12"/>
  <c r="E11"/>
  <c r="E10"/>
  <c r="G10" s="1"/>
  <c r="F9"/>
  <c r="G9" s="1"/>
  <c r="G12" l="1"/>
  <c r="G11"/>
  <c r="E14" i="6"/>
  <c r="E30"/>
  <c r="E29"/>
  <c r="E28"/>
  <c r="E27"/>
  <c r="E26"/>
  <c r="E25"/>
  <c r="E24"/>
  <c r="E23"/>
  <c r="E22"/>
  <c r="E21"/>
  <c r="E20"/>
  <c r="E19"/>
  <c r="E18"/>
  <c r="E17"/>
  <c r="E16"/>
  <c r="E31" s="1"/>
  <c r="H11" i="4" s="1"/>
  <c r="D11"/>
  <c r="G17" i="1" s="1"/>
  <c r="P17" s="1"/>
  <c r="A17" i="6"/>
  <c r="A18" s="1"/>
  <c r="A19" s="1"/>
  <c r="A20" s="1"/>
  <c r="A21" s="1"/>
  <c r="A22" s="1"/>
  <c r="A23" s="1"/>
  <c r="A24" s="1"/>
  <c r="A25" s="1"/>
  <c r="A26" s="1"/>
  <c r="A27" s="1"/>
  <c r="A28" s="1"/>
  <c r="A29" s="1"/>
  <c r="D20" i="4"/>
  <c r="P10" i="1"/>
  <c r="F9" i="9"/>
  <c r="E11"/>
  <c r="F11" s="1"/>
  <c r="G11"/>
  <c r="H11" s="1"/>
  <c r="H19"/>
  <c r="D19"/>
  <c r="C22"/>
  <c r="H21"/>
  <c r="F21"/>
  <c r="H20"/>
  <c r="E22"/>
  <c r="G22"/>
  <c r="O10" i="4"/>
  <c r="D9" i="9"/>
  <c r="D11"/>
  <c r="E13"/>
  <c r="G13"/>
  <c r="A20"/>
  <c r="D20"/>
  <c r="A21"/>
  <c r="D21"/>
  <c r="A12" i="8"/>
  <c r="A13" s="1"/>
  <c r="A14" s="1"/>
  <c r="G13" i="4"/>
  <c r="J17" i="1" s="1"/>
  <c r="K13" i="4"/>
  <c r="O13"/>
  <c r="J13"/>
  <c r="N13"/>
  <c r="L13"/>
  <c r="F13"/>
  <c r="F20" i="9"/>
  <c r="E18" i="4"/>
  <c r="F18" s="1"/>
  <c r="H22" i="9" l="1"/>
  <c r="L19" i="4" s="1"/>
  <c r="D13" i="9"/>
  <c r="D21" i="4"/>
  <c r="H10"/>
  <c r="R10" i="1"/>
  <c r="T10"/>
  <c r="H13" i="9"/>
  <c r="L18" i="4" s="1"/>
  <c r="F13" i="9"/>
  <c r="H18" i="4" s="1"/>
  <c r="I18" s="1"/>
  <c r="J18" s="1"/>
  <c r="E15"/>
  <c r="F15" s="1"/>
  <c r="G15" s="1"/>
  <c r="F22" i="9"/>
  <c r="D22"/>
  <c r="L15" i="4"/>
  <c r="H15"/>
  <c r="M19"/>
  <c r="N19" s="1"/>
  <c r="O19" s="1"/>
  <c r="G18"/>
  <c r="F20"/>
  <c r="G20"/>
  <c r="G21" s="1"/>
  <c r="E20"/>
  <c r="F21" l="1"/>
  <c r="L17" i="1"/>
  <c r="H19" i="4"/>
  <c r="I19" s="1"/>
  <c r="E21"/>
  <c r="K17" i="1"/>
  <c r="D22" i="4"/>
  <c r="O18"/>
  <c r="N18"/>
  <c r="M18"/>
  <c r="M15"/>
  <c r="N15" s="1"/>
  <c r="O15" s="1"/>
  <c r="L20"/>
  <c r="L21" s="1"/>
  <c r="I15"/>
  <c r="I20" s="1"/>
  <c r="K18"/>
  <c r="N20"/>
  <c r="N21" s="1"/>
  <c r="M20"/>
  <c r="E32" i="6"/>
  <c r="P10" i="4"/>
  <c r="G18" i="1"/>
  <c r="J15" i="4"/>
  <c r="H20" l="1"/>
  <c r="H21" s="1"/>
  <c r="O20"/>
  <c r="O21" s="1"/>
  <c r="J19"/>
  <c r="K19" s="1"/>
  <c r="P19"/>
  <c r="P18"/>
  <c r="I21"/>
  <c r="M21"/>
  <c r="J19" i="1"/>
  <c r="J20" i="4"/>
  <c r="J21" s="1"/>
  <c r="G20" i="1"/>
  <c r="K15" i="4"/>
  <c r="K20" s="1"/>
  <c r="K21" s="1"/>
  <c r="L22" l="1"/>
  <c r="P19" i="1" s="1"/>
  <c r="H22" i="4"/>
  <c r="P15"/>
  <c r="P20" s="1"/>
  <c r="P21" s="1"/>
  <c r="J18" i="1"/>
  <c r="J20" l="1"/>
  <c r="P18"/>
  <c r="P20" l="1"/>
  <c r="T18" s="1"/>
  <c r="T19" l="1"/>
  <c r="T17"/>
  <c r="T20" l="1"/>
</calcChain>
</file>

<file path=xl/sharedStrings.xml><?xml version="1.0" encoding="utf-8"?>
<sst xmlns="http://schemas.openxmlformats.org/spreadsheetml/2006/main" count="260" uniqueCount="180">
  <si>
    <t>NGO</t>
  </si>
  <si>
    <t>Community</t>
  </si>
  <si>
    <t>Grand Total</t>
  </si>
  <si>
    <t>Sr. No.</t>
  </si>
  <si>
    <t>Items</t>
  </si>
  <si>
    <t>Total</t>
  </si>
  <si>
    <t>1. Capital Cost</t>
  </si>
  <si>
    <t xml:space="preserve"> </t>
  </si>
  <si>
    <t>Sub Total (1)</t>
  </si>
  <si>
    <t xml:space="preserve">2. Recurring Cost </t>
  </si>
  <si>
    <t xml:space="preserve"> Sub Total (2)</t>
  </si>
  <si>
    <t xml:space="preserve"> Grand Total (1 + 2)</t>
  </si>
  <si>
    <t>NGO:</t>
  </si>
  <si>
    <t>Project Title:</t>
  </si>
  <si>
    <t>Duration:</t>
  </si>
  <si>
    <t xml:space="preserve">       </t>
  </si>
  <si>
    <t xml:space="preserve">    </t>
  </si>
  <si>
    <t>Men</t>
  </si>
  <si>
    <t>Women</t>
  </si>
  <si>
    <t>Children</t>
  </si>
  <si>
    <t>Rs.</t>
  </si>
  <si>
    <t>%</t>
  </si>
  <si>
    <t>Community Contribution:</t>
  </si>
  <si>
    <t>Total Budget:</t>
  </si>
  <si>
    <t xml:space="preserve">Capital cost: </t>
  </si>
  <si>
    <t>Recurring cost:</t>
  </si>
  <si>
    <t>i.</t>
  </si>
  <si>
    <t>Items/Activities</t>
  </si>
  <si>
    <t>Unit</t>
  </si>
  <si>
    <t>Cost per unit (Rs.)</t>
  </si>
  <si>
    <t>Total cost (Rs.)</t>
  </si>
  <si>
    <t>ii.</t>
  </si>
  <si>
    <t>iii.</t>
  </si>
  <si>
    <t>Number of Participants:</t>
  </si>
  <si>
    <t>Number of Trainers/Resource Persons:</t>
  </si>
  <si>
    <t>v.</t>
  </si>
  <si>
    <t>Number of events:</t>
  </si>
  <si>
    <t xml:space="preserve">iv. </t>
  </si>
  <si>
    <t>Stationery</t>
  </si>
  <si>
    <t xml:space="preserve">Itemized Budget Details </t>
  </si>
  <si>
    <t>vi</t>
  </si>
  <si>
    <t>Lunch</t>
  </si>
  <si>
    <t>Recurring Cost</t>
  </si>
  <si>
    <r>
      <t>Salary</t>
    </r>
    <r>
      <rPr>
        <sz val="10"/>
        <rFont val="Arial Narrow"/>
        <family val="2"/>
      </rPr>
      <t/>
    </r>
  </si>
  <si>
    <t xml:space="preserve">Tea/Drinks   </t>
  </si>
  <si>
    <t xml:space="preserve">Project location: </t>
  </si>
  <si>
    <t xml:space="preserve">Expected No. of Beneficiaries </t>
  </si>
  <si>
    <t xml:space="preserve"> Household</t>
  </si>
  <si>
    <t>Proposed Budget</t>
  </si>
  <si>
    <t>Sr #</t>
  </si>
  <si>
    <t xml:space="preserve">Items </t>
  </si>
  <si>
    <t>Delivery Set</t>
  </si>
  <si>
    <t>D &amp; C Set</t>
  </si>
  <si>
    <t>Sucker Machine</t>
  </si>
  <si>
    <t>B-P set Mercury</t>
  </si>
  <si>
    <t>D &amp; C  Table</t>
  </si>
  <si>
    <t>Drip Stand</t>
  </si>
  <si>
    <t>Curtain (Four Reflector)</t>
  </si>
  <si>
    <t>Autoclave</t>
  </si>
  <si>
    <t>Medical/Surgical Equipments</t>
  </si>
  <si>
    <t>Grand Total:</t>
  </si>
  <si>
    <t>Staff Salaries</t>
  </si>
  <si>
    <t>Funding Source</t>
  </si>
  <si>
    <t xml:space="preserve">NGO </t>
  </si>
  <si>
    <t>01 Year</t>
  </si>
  <si>
    <t>-</t>
  </si>
  <si>
    <t>Medicine</t>
  </si>
  <si>
    <t>Utility</t>
  </si>
  <si>
    <t>Total Expenses</t>
  </si>
  <si>
    <t>Per</t>
  </si>
  <si>
    <t>Month</t>
  </si>
  <si>
    <t>Year</t>
  </si>
  <si>
    <t>Per Month</t>
  </si>
  <si>
    <t>Per Year</t>
  </si>
  <si>
    <t>General Medicine</t>
  </si>
  <si>
    <t>Utility Bills</t>
  </si>
  <si>
    <t>Stationery &amp; Printing</t>
  </si>
  <si>
    <t>Postage &amp; Communication</t>
  </si>
  <si>
    <t>Qtr 1</t>
  </si>
  <si>
    <t>Qtr 2</t>
  </si>
  <si>
    <t>Qtr 3</t>
  </si>
  <si>
    <t>Qtr 4</t>
  </si>
  <si>
    <t>D. Project Budget</t>
  </si>
  <si>
    <t>Cost Breakdown of Activities for Training/Awareness/Advocacy</t>
  </si>
  <si>
    <t xml:space="preserve">Title of Training/Awareness/Advocacy: </t>
  </si>
  <si>
    <t xml:space="preserve">Duration of Activity: </t>
  </si>
  <si>
    <t>1.</t>
  </si>
  <si>
    <t>2.</t>
  </si>
  <si>
    <t>3.</t>
  </si>
  <si>
    <t>4.</t>
  </si>
  <si>
    <t>R.H &amp;F.Planning Medicine</t>
  </si>
  <si>
    <t>Furniture Fixture</t>
  </si>
  <si>
    <t>Total of Each Partner</t>
  </si>
  <si>
    <t>RDO</t>
  </si>
  <si>
    <t>ADP</t>
  </si>
  <si>
    <t>LHV/FWW</t>
  </si>
  <si>
    <t>X-rays Machine</t>
  </si>
  <si>
    <t>ADP Contribution:</t>
  </si>
  <si>
    <t>Rural Development Organization</t>
  </si>
  <si>
    <t>Revolving Chair</t>
  </si>
  <si>
    <t>Office Chairs</t>
  </si>
  <si>
    <t>Fan</t>
  </si>
  <si>
    <t>Dressing Drum</t>
  </si>
  <si>
    <t>Ultrasound Machine</t>
  </si>
  <si>
    <t>Simple Plain Bed</t>
  </si>
  <si>
    <t>Misc. Item</t>
  </si>
  <si>
    <t>ECG Machine</t>
  </si>
  <si>
    <t>Extension of Al-Makkah Medicare Centre</t>
  </si>
  <si>
    <t>Annexure "B"</t>
  </si>
  <si>
    <t>Annexure "B-1"</t>
  </si>
  <si>
    <t>Annexure "B-3"</t>
  </si>
  <si>
    <t>Annexure "B-4"</t>
  </si>
  <si>
    <t>Annexure "B-5"</t>
  </si>
  <si>
    <t>Annexure "B-6"</t>
  </si>
  <si>
    <t>Annexure "B-2"</t>
  </si>
  <si>
    <r>
      <t>Total A</t>
    </r>
    <r>
      <rPr>
        <sz val="11"/>
        <rFont val="Tahoma"/>
        <family val="2"/>
      </rPr>
      <t>mount Rs.</t>
    </r>
  </si>
  <si>
    <r>
      <t xml:space="preserve">Source </t>
    </r>
    <r>
      <rPr>
        <sz val="10.5"/>
        <rFont val="Tahoma"/>
        <family val="2"/>
      </rPr>
      <t xml:space="preserve">(ADP/ </t>
    </r>
    <r>
      <rPr>
        <sz val="10"/>
        <rFont val="Tahoma"/>
        <family val="2"/>
      </rPr>
      <t>NGO/Community</t>
    </r>
    <r>
      <rPr>
        <sz val="10.5"/>
        <rFont val="Tahoma"/>
        <family val="2"/>
      </rPr>
      <t>)</t>
    </r>
  </si>
  <si>
    <r>
      <t>Q</t>
    </r>
    <r>
      <rPr>
        <sz val="11"/>
        <rFont val="Tahoma"/>
        <family val="2"/>
      </rPr>
      <t>uantity</t>
    </r>
  </si>
  <si>
    <r>
      <t>S</t>
    </r>
    <r>
      <rPr>
        <sz val="11"/>
        <rFont val="Tahoma"/>
        <family val="2"/>
      </rPr>
      <t>r. #</t>
    </r>
  </si>
  <si>
    <t>Furniture/Equipments Detail</t>
  </si>
  <si>
    <r>
      <t>C</t>
    </r>
    <r>
      <rPr>
        <sz val="11"/>
        <rFont val="Tahoma"/>
        <family val="2"/>
      </rPr>
      <t>ost Per</t>
    </r>
    <r>
      <rPr>
        <b/>
        <sz val="11"/>
        <rFont val="Tahoma"/>
        <family val="2"/>
      </rPr>
      <t xml:space="preserve"> I</t>
    </r>
    <r>
      <rPr>
        <sz val="11"/>
        <rFont val="Tahoma"/>
        <family val="2"/>
      </rPr>
      <t>tem (Rs.)</t>
    </r>
  </si>
  <si>
    <t>Total RDO Share in Capital Costs</t>
  </si>
  <si>
    <t>RDO-NGO</t>
  </si>
  <si>
    <t>Sub Total</t>
  </si>
  <si>
    <t>Patient Benches</t>
  </si>
  <si>
    <t>Anesthesia Machine</t>
  </si>
  <si>
    <t>Sony ultra sound printer</t>
  </si>
  <si>
    <t>Scissoring Set</t>
  </si>
  <si>
    <t xml:space="preserve"> Instruments Trolley</t>
  </si>
  <si>
    <t>Nebulizer</t>
  </si>
  <si>
    <t>Attendant/Motivator</t>
  </si>
  <si>
    <t>Oxygen Cylinder (Complete set)</t>
  </si>
  <si>
    <r>
      <t xml:space="preserve">Laboratory </t>
    </r>
    <r>
      <rPr>
        <sz val="11"/>
        <rFont val="Tahoma"/>
        <family val="2"/>
      </rPr>
      <t>(Partial equipments required-as Fist aid items we already have)</t>
    </r>
  </si>
  <si>
    <r>
      <t>P</t>
    </r>
    <r>
      <rPr>
        <sz val="11.5"/>
        <rFont val="Tahoma"/>
        <family val="2"/>
      </rPr>
      <t xml:space="preserve">roject </t>
    </r>
    <r>
      <rPr>
        <sz val="12.5"/>
        <rFont val="Tahoma"/>
        <family val="2"/>
      </rPr>
      <t>C</t>
    </r>
    <r>
      <rPr>
        <sz val="11.5"/>
        <rFont val="Tahoma"/>
        <family val="2"/>
      </rPr>
      <t>oordinator/MS</t>
    </r>
  </si>
  <si>
    <r>
      <t>L</t>
    </r>
    <r>
      <rPr>
        <sz val="12.5"/>
        <rFont val="Tahoma"/>
        <family val="2"/>
      </rPr>
      <t xml:space="preserve">ab </t>
    </r>
    <r>
      <rPr>
        <sz val="13"/>
        <rFont val="Tahoma"/>
        <family val="2"/>
      </rPr>
      <t>T</t>
    </r>
    <r>
      <rPr>
        <sz val="12.5"/>
        <rFont val="Tahoma"/>
        <family val="2"/>
      </rPr>
      <t>echnician/X-R</t>
    </r>
    <r>
      <rPr>
        <sz val="12"/>
        <rFont val="Tahoma"/>
        <family val="2"/>
      </rPr>
      <t>ays</t>
    </r>
  </si>
  <si>
    <r>
      <t xml:space="preserve">Total: </t>
    </r>
    <r>
      <rPr>
        <i/>
        <sz val="11"/>
        <rFont val="Tahoma"/>
        <family val="2"/>
      </rPr>
      <t>(Paid Staff Only)</t>
    </r>
  </si>
  <si>
    <r>
      <t>S</t>
    </r>
    <r>
      <rPr>
        <sz val="12"/>
        <rFont val="Tahoma"/>
        <family val="2"/>
      </rPr>
      <t>r.</t>
    </r>
    <r>
      <rPr>
        <b/>
        <sz val="12"/>
        <rFont val="Tahoma"/>
        <family val="2"/>
      </rPr>
      <t xml:space="preserve"> </t>
    </r>
    <r>
      <rPr>
        <sz val="12"/>
        <rFont val="Tahoma"/>
        <family val="2"/>
      </rPr>
      <t>#</t>
    </r>
  </si>
  <si>
    <r>
      <t>D</t>
    </r>
    <r>
      <rPr>
        <sz val="12"/>
        <rFont val="Tahoma"/>
        <family val="2"/>
      </rPr>
      <t>esignation</t>
    </r>
  </si>
  <si>
    <t>No. of Positions</t>
  </si>
  <si>
    <t>Total Salary 01 Year</t>
  </si>
  <si>
    <t xml:space="preserve">Per Month Salary </t>
  </si>
  <si>
    <r>
      <t>C</t>
    </r>
    <r>
      <rPr>
        <sz val="11"/>
        <rFont val="Tahoma"/>
        <family val="2"/>
      </rPr>
      <t>ommunity</t>
    </r>
  </si>
  <si>
    <r>
      <t>S</t>
    </r>
    <r>
      <rPr>
        <sz val="10"/>
        <rFont val="Tahoma"/>
        <family val="2"/>
      </rPr>
      <t>r. No.</t>
    </r>
  </si>
  <si>
    <r>
      <t>Source</t>
    </r>
    <r>
      <rPr>
        <sz val="9.5"/>
        <color theme="1"/>
        <rFont val="Tahoma"/>
        <family val="2"/>
      </rPr>
      <t xml:space="preserve"> (ADP/ NGO/Community)</t>
    </r>
  </si>
  <si>
    <r>
      <t>T</t>
    </r>
    <r>
      <rPr>
        <sz val="11"/>
        <rFont val="Tahoma"/>
        <family val="2"/>
      </rPr>
      <t>raining/</t>
    </r>
    <r>
      <rPr>
        <sz val="12"/>
        <rFont val="Tahoma"/>
        <family val="2"/>
      </rPr>
      <t>R</t>
    </r>
    <r>
      <rPr>
        <sz val="11"/>
        <rFont val="Tahoma"/>
        <family val="2"/>
      </rPr>
      <t xml:space="preserve">efresher </t>
    </r>
    <r>
      <rPr>
        <sz val="12"/>
        <rFont val="Tahoma"/>
        <family val="2"/>
      </rPr>
      <t>C</t>
    </r>
    <r>
      <rPr>
        <sz val="11"/>
        <rFont val="Tahoma"/>
        <family val="2"/>
      </rPr>
      <t>ourser Staff,</t>
    </r>
    <r>
      <rPr>
        <sz val="7"/>
        <rFont val="Tahoma"/>
        <family val="2"/>
      </rPr>
      <t xml:space="preserve"> </t>
    </r>
    <r>
      <rPr>
        <sz val="11"/>
        <rFont val="Tahoma"/>
        <family val="2"/>
      </rPr>
      <t>TBAs &amp; Practitioners</t>
    </r>
  </si>
  <si>
    <t>01 Day</t>
  </si>
  <si>
    <t>Pencils 40 @ 5, Pad 450 @ 30 = 1,400</t>
  </si>
  <si>
    <t xml:space="preserve">            (Tea 40 @ 25)= 1000</t>
  </si>
  <si>
    <t xml:space="preserve">( 40 @ 350)= 14,000       </t>
  </si>
  <si>
    <t>Total Expenses per Training</t>
  </si>
  <si>
    <r>
      <t xml:space="preserve">Electricity Bills  </t>
    </r>
    <r>
      <rPr>
        <i/>
        <sz val="10"/>
        <rFont val="Times New Roman"/>
        <family val="1"/>
      </rPr>
      <t>(Approximately)</t>
    </r>
    <r>
      <rPr>
        <i/>
        <sz val="13"/>
        <rFont val="Times New Roman"/>
        <family val="1"/>
      </rPr>
      <t xml:space="preserve"> </t>
    </r>
  </si>
  <si>
    <r>
      <t xml:space="preserve">Honourarium </t>
    </r>
    <r>
      <rPr>
        <i/>
        <sz val="11"/>
        <rFont val="Arial Narrow"/>
        <family val="2"/>
      </rPr>
      <t>(01 Specialist Doctor)</t>
    </r>
  </si>
  <si>
    <r>
      <t>Ul</t>
    </r>
    <r>
      <rPr>
        <sz val="12"/>
        <rFont val="Tahoma"/>
        <family val="2"/>
      </rPr>
      <t>trasound &amp; ECG Specialist</t>
    </r>
  </si>
  <si>
    <t>2,577</t>
  </si>
  <si>
    <t xml:space="preserve">Training Workshop      </t>
  </si>
  <si>
    <t>(TBA/ Practitioner &amp;Technical Staff)</t>
  </si>
  <si>
    <r>
      <rPr>
        <b/>
        <sz val="12"/>
        <rFont val="Tahoma"/>
        <family val="2"/>
      </rPr>
      <t>C</t>
    </r>
    <r>
      <rPr>
        <sz val="12"/>
        <rFont val="Tahoma"/>
        <family val="2"/>
      </rPr>
      <t xml:space="preserve">ost per </t>
    </r>
    <r>
      <rPr>
        <b/>
        <sz val="12"/>
        <rFont val="Tahoma"/>
        <family val="2"/>
      </rPr>
      <t>B</t>
    </r>
    <r>
      <rPr>
        <sz val="12"/>
        <rFont val="Tahoma"/>
        <family val="2"/>
      </rPr>
      <t>eneficiary</t>
    </r>
  </si>
  <si>
    <t>Total Share of each Project Partner</t>
  </si>
  <si>
    <r>
      <rPr>
        <b/>
        <sz val="12"/>
        <rFont val="Tahoma"/>
        <family val="2"/>
      </rPr>
      <t>P</t>
    </r>
    <r>
      <rPr>
        <sz val="12"/>
        <rFont val="Tahoma"/>
        <family val="2"/>
      </rPr>
      <t xml:space="preserve">roposed </t>
    </r>
    <r>
      <rPr>
        <b/>
        <sz val="12"/>
        <rFont val="Tahoma"/>
        <family val="2"/>
      </rPr>
      <t>P</t>
    </r>
    <r>
      <rPr>
        <sz val="12"/>
        <rFont val="Tahoma"/>
        <family val="2"/>
      </rPr>
      <t xml:space="preserve">roject </t>
    </r>
    <r>
      <rPr>
        <b/>
        <sz val="12"/>
        <rFont val="Tahoma"/>
        <family val="2"/>
      </rPr>
      <t>B</t>
    </r>
    <r>
      <rPr>
        <sz val="12"/>
        <rFont val="Tahoma"/>
        <family val="2"/>
      </rPr>
      <t>udget:</t>
    </r>
  </si>
  <si>
    <t xml:space="preserve">Amount in Pak Rupees </t>
  </si>
  <si>
    <t>Building</t>
  </si>
  <si>
    <r>
      <t>C</t>
    </r>
    <r>
      <rPr>
        <sz val="10"/>
        <rFont val="Tahoma"/>
        <family val="2"/>
      </rPr>
      <t>apital Cost</t>
    </r>
  </si>
  <si>
    <r>
      <t>R</t>
    </r>
    <r>
      <rPr>
        <sz val="10"/>
        <rFont val="Arial"/>
        <family val="2"/>
      </rPr>
      <t>unning Cost</t>
    </r>
  </si>
  <si>
    <t xml:space="preserve">Total Cost: </t>
  </si>
  <si>
    <r>
      <rPr>
        <b/>
        <sz val="11"/>
        <rFont val="Tahoma"/>
        <family val="2"/>
      </rPr>
      <t>ADP C</t>
    </r>
    <r>
      <rPr>
        <sz val="11"/>
        <rFont val="Tahoma"/>
        <family val="2"/>
      </rPr>
      <t xml:space="preserve">ost per </t>
    </r>
    <r>
      <rPr>
        <b/>
        <sz val="11"/>
        <rFont val="Tahoma"/>
        <family val="2"/>
      </rPr>
      <t>B</t>
    </r>
    <r>
      <rPr>
        <sz val="11"/>
        <rFont val="Tahoma"/>
        <family val="2"/>
      </rPr>
      <t>eneficiary</t>
    </r>
  </si>
  <si>
    <t>Computer with Printer</t>
  </si>
  <si>
    <t>Office Table &amp; Computer Table</t>
  </si>
  <si>
    <r>
      <t xml:space="preserve">Project duration </t>
    </r>
    <r>
      <rPr>
        <i/>
        <sz val="10.5"/>
        <rFont val="Tahoma"/>
        <family val="2"/>
      </rPr>
      <t>(Support Based)</t>
    </r>
    <r>
      <rPr>
        <sz val="11.5"/>
        <rFont val="Tahoma"/>
        <family val="2"/>
      </rPr>
      <t>:</t>
    </r>
  </si>
  <si>
    <t>NGO Contribution :</t>
  </si>
  <si>
    <t>(Alredy held)</t>
  </si>
  <si>
    <r>
      <t xml:space="preserve">Furniture &amp; Fixture    </t>
    </r>
    <r>
      <rPr>
        <b/>
        <sz val="9.5"/>
        <rFont val="Tahoma"/>
        <family val="2"/>
      </rPr>
      <t>(Already held with NGO)</t>
    </r>
  </si>
  <si>
    <r>
      <t xml:space="preserve"> Medical/Surgical Equipments    </t>
    </r>
    <r>
      <rPr>
        <b/>
        <sz val="9.5"/>
        <rFont val="Tahoma"/>
        <family val="2"/>
      </rPr>
      <t>(Already held with NGO)</t>
    </r>
  </si>
  <si>
    <t>Amount in Pak Rupees</t>
  </si>
  <si>
    <r>
      <t xml:space="preserve"> </t>
    </r>
    <r>
      <rPr>
        <sz val="11"/>
        <color theme="3" tint="-0.249977111117893"/>
        <rFont val="Tahoma"/>
        <family val="2"/>
      </rPr>
      <t>MANAWALA,</t>
    </r>
    <r>
      <rPr>
        <sz val="11.5"/>
        <color theme="3" tint="-0.249977111117893"/>
        <rFont val="Tahoma"/>
        <family val="2"/>
      </rPr>
      <t xml:space="preserve"> Steam Power Stop, Sheikhupura Road, Faisalabad</t>
    </r>
  </si>
  <si>
    <t xml:space="preserve"> Extension of Al-Makkah Medicare Centre</t>
  </si>
  <si>
    <t>Project Title, Beneficiaries &amp; Budget Statistics</t>
  </si>
  <si>
    <r>
      <rPr>
        <b/>
        <sz val="11"/>
        <rFont val="Tahoma"/>
        <family val="2"/>
      </rPr>
      <t>Note:</t>
    </r>
    <r>
      <rPr>
        <sz val="11"/>
        <rFont val="Tahoma"/>
        <family val="2"/>
      </rPr>
      <t xml:space="preserve"> Please get itemized details on the other Sheets within this file as annexes (2, 3,4,5,6) </t>
    </r>
  </si>
  <si>
    <t>Total requsted from ADP</t>
  </si>
  <si>
    <t>Required Equipments Detail</t>
  </si>
  <si>
    <r>
      <t xml:space="preserve">Gynecologist </t>
    </r>
    <r>
      <rPr>
        <sz val="9"/>
        <rFont val="Tahoma"/>
        <family val="2"/>
      </rPr>
      <t>(03 Hours Daily)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</si>
</sst>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;[Red]#,##0"/>
  </numFmts>
  <fonts count="67">
    <font>
      <sz val="10"/>
      <name val="Arial"/>
    </font>
    <font>
      <sz val="10"/>
      <name val="Arial"/>
    </font>
    <font>
      <sz val="12"/>
      <name val="Times New Roman"/>
      <family val="1"/>
    </font>
    <font>
      <sz val="10"/>
      <name val="Arial Narrow"/>
      <family val="2"/>
    </font>
    <font>
      <b/>
      <i/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sz val="10"/>
      <name val="Trebuchet MS"/>
      <family val="2"/>
    </font>
    <font>
      <sz val="10"/>
      <name val="Tahoma"/>
      <family val="2"/>
    </font>
    <font>
      <sz val="11"/>
      <name val="Tahoma"/>
      <family val="2"/>
    </font>
    <font>
      <sz val="11.5"/>
      <name val="Tahoma"/>
      <family val="2"/>
    </font>
    <font>
      <sz val="12"/>
      <name val="Arial"/>
    </font>
    <font>
      <b/>
      <i/>
      <sz val="13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6"/>
      <name val="Arial"/>
    </font>
    <font>
      <b/>
      <i/>
      <sz val="14"/>
      <name val="CG Times"/>
    </font>
    <font>
      <i/>
      <sz val="12"/>
      <name val="CG Times"/>
    </font>
    <font>
      <b/>
      <i/>
      <sz val="10.5"/>
      <name val="Times New Roman"/>
      <family val="1"/>
    </font>
    <font>
      <b/>
      <i/>
      <sz val="11"/>
      <name val="Times New Roman"/>
      <family val="1"/>
    </font>
    <font>
      <i/>
      <sz val="16"/>
      <name val="Tahoma"/>
      <family val="2"/>
    </font>
    <font>
      <b/>
      <i/>
      <sz val="17"/>
      <name val="Tahoma"/>
      <family val="2"/>
    </font>
    <font>
      <i/>
      <sz val="12"/>
      <name val="Tahoma"/>
      <family val="2"/>
    </font>
    <font>
      <b/>
      <sz val="13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6"/>
      <name val="Tahoma"/>
      <family val="2"/>
    </font>
    <font>
      <b/>
      <sz val="11.5"/>
      <name val="Tahoma"/>
      <family val="2"/>
    </font>
    <font>
      <b/>
      <sz val="12.5"/>
      <name val="Tahoma"/>
      <family val="2"/>
    </font>
    <font>
      <b/>
      <sz val="10"/>
      <name val="Tahoma"/>
      <family val="2"/>
    </font>
    <font>
      <sz val="10.5"/>
      <name val="Tahoma"/>
      <family val="2"/>
    </font>
    <font>
      <b/>
      <sz val="14"/>
      <name val="Tahoma"/>
      <family val="2"/>
    </font>
    <font>
      <sz val="16"/>
      <name val="Tahoma"/>
      <family val="2"/>
    </font>
    <font>
      <sz val="17"/>
      <name val="Tahoma"/>
      <family val="2"/>
    </font>
    <font>
      <b/>
      <sz val="15"/>
      <name val="Tahoma"/>
      <family val="2"/>
    </font>
    <font>
      <b/>
      <i/>
      <sz val="14"/>
      <name val="CG Times"/>
      <family val="1"/>
    </font>
    <font>
      <sz val="12"/>
      <color rgb="FFFF0000"/>
      <name val="Tahoma"/>
      <family val="2"/>
    </font>
    <font>
      <i/>
      <sz val="11"/>
      <name val="Tahoma"/>
      <family val="2"/>
    </font>
    <font>
      <sz val="11.5"/>
      <color theme="3" tint="-0.249977111117893"/>
      <name val="Tahoma"/>
      <family val="2"/>
    </font>
    <font>
      <i/>
      <sz val="10.5"/>
      <name val="Tahoma"/>
      <family val="2"/>
    </font>
    <font>
      <i/>
      <sz val="11"/>
      <name val="Times New Roman"/>
      <family val="1"/>
    </font>
    <font>
      <sz val="11"/>
      <name val="Arial"/>
      <family val="2"/>
    </font>
    <font>
      <sz val="14"/>
      <name val="Tahoma"/>
      <family val="2"/>
    </font>
    <font>
      <sz val="8"/>
      <name val="Tahoma"/>
      <family val="2"/>
    </font>
    <font>
      <sz val="9.5"/>
      <name val="Tahoma"/>
      <family val="2"/>
    </font>
    <font>
      <b/>
      <i/>
      <u/>
      <sz val="16"/>
      <name val="Tahoma"/>
      <family val="2"/>
    </font>
    <font>
      <sz val="12.5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b/>
      <sz val="9.5"/>
      <color theme="1"/>
      <name val="Tahoma"/>
      <family val="2"/>
    </font>
    <font>
      <sz val="9.5"/>
      <color theme="1"/>
      <name val="Tahoma"/>
      <family val="2"/>
    </font>
    <font>
      <sz val="9"/>
      <name val="Tahoma"/>
      <family val="2"/>
    </font>
    <font>
      <sz val="9"/>
      <name val="Arial Narrow"/>
      <family val="2"/>
    </font>
    <font>
      <sz val="7"/>
      <name val="Tahoma"/>
      <family val="2"/>
    </font>
    <font>
      <i/>
      <sz val="10"/>
      <name val="Times New Roman"/>
      <family val="1"/>
    </font>
    <font>
      <i/>
      <sz val="11"/>
      <name val="Arial Narrow"/>
      <family val="2"/>
    </font>
    <font>
      <sz val="10"/>
      <name val="Arial"/>
      <family val="2"/>
    </font>
    <font>
      <sz val="9.5"/>
      <name val="Arial Narrow"/>
      <family val="2"/>
    </font>
    <font>
      <sz val="9.5"/>
      <name val="Arial"/>
      <family val="2"/>
    </font>
    <font>
      <sz val="10.5"/>
      <name val="Arial"/>
      <family val="2"/>
    </font>
    <font>
      <b/>
      <sz val="10"/>
      <name val="Arial"/>
      <family val="2"/>
    </font>
    <font>
      <b/>
      <sz val="9.5"/>
      <name val="Tahoma"/>
      <family val="2"/>
    </font>
    <font>
      <sz val="7.5"/>
      <name val="Arial Narrow"/>
      <family val="2"/>
    </font>
    <font>
      <sz val="7.5"/>
      <name val="Arial"/>
      <family val="2"/>
    </font>
    <font>
      <b/>
      <sz val="10.5"/>
      <name val="Tahoma"/>
      <family val="2"/>
    </font>
    <font>
      <sz val="11"/>
      <color theme="3" tint="-0.24997711111789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5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6" fillId="0" borderId="0" xfId="0" applyFont="1"/>
    <xf numFmtId="0" fontId="7" fillId="0" borderId="30" xfId="0" applyFont="1" applyBorder="1"/>
    <xf numFmtId="0" fontId="7" fillId="0" borderId="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6" fillId="0" borderId="14" xfId="0" applyFont="1" applyBorder="1"/>
    <xf numFmtId="0" fontId="6" fillId="0" borderId="0" xfId="0" applyFont="1" applyBorder="1"/>
    <xf numFmtId="0" fontId="8" fillId="0" borderId="14" xfId="0" applyFont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6" fillId="0" borderId="33" xfId="0" applyFont="1" applyBorder="1"/>
    <xf numFmtId="0" fontId="6" fillId="0" borderId="0" xfId="0" quotePrefix="1" applyFont="1" applyAlignment="1">
      <alignment horizontal="center"/>
    </xf>
    <xf numFmtId="0" fontId="8" fillId="0" borderId="0" xfId="0" applyFont="1" applyBorder="1"/>
    <xf numFmtId="0" fontId="6" fillId="0" borderId="34" xfId="0" applyFont="1" applyBorder="1"/>
    <xf numFmtId="0" fontId="6" fillId="0" borderId="32" xfId="0" applyFont="1" applyBorder="1"/>
    <xf numFmtId="0" fontId="8" fillId="0" borderId="35" xfId="0" applyFont="1" applyBorder="1"/>
    <xf numFmtId="165" fontId="8" fillId="0" borderId="30" xfId="1" applyNumberFormat="1" applyFont="1" applyBorder="1"/>
    <xf numFmtId="165" fontId="8" fillId="0" borderId="33" xfId="1" applyNumberFormat="1" applyFont="1" applyBorder="1"/>
    <xf numFmtId="165" fontId="8" fillId="0" borderId="35" xfId="1" applyNumberFormat="1" applyFont="1" applyBorder="1"/>
    <xf numFmtId="0" fontId="8" fillId="0" borderId="31" xfId="0" applyFont="1" applyBorder="1"/>
    <xf numFmtId="0" fontId="8" fillId="0" borderId="36" xfId="0" applyFont="1" applyBorder="1"/>
    <xf numFmtId="0" fontId="8" fillId="0" borderId="35" xfId="0" applyFont="1" applyBorder="1" applyAlignment="1">
      <alignment horizontal="center"/>
    </xf>
    <xf numFmtId="165" fontId="9" fillId="0" borderId="14" xfId="1" applyNumberFormat="1" applyFont="1" applyBorder="1"/>
    <xf numFmtId="0" fontId="10" fillId="0" borderId="0" xfId="0" applyFont="1"/>
    <xf numFmtId="0" fontId="9" fillId="0" borderId="0" xfId="0" applyFont="1" applyAlignment="1">
      <alignment horizontal="right"/>
    </xf>
    <xf numFmtId="0" fontId="11" fillId="0" borderId="0" xfId="2" applyNumberFormat="1" applyFont="1" applyAlignment="1"/>
    <xf numFmtId="0" fontId="11" fillId="0" borderId="0" xfId="2"/>
    <xf numFmtId="0" fontId="11" fillId="0" borderId="0" xfId="2" applyBorder="1"/>
    <xf numFmtId="0" fontId="14" fillId="0" borderId="0" xfId="2" applyNumberFormat="1" applyFont="1" applyAlignment="1"/>
    <xf numFmtId="0" fontId="14" fillId="0" borderId="0" xfId="2" applyNumberFormat="1" applyFont="1" applyBorder="1" applyAlignment="1"/>
    <xf numFmtId="0" fontId="15" fillId="0" borderId="0" xfId="2" applyNumberFormat="1" applyFont="1" applyAlignment="1">
      <alignment horizontal="centerContinuous"/>
    </xf>
    <xf numFmtId="0" fontId="11" fillId="0" borderId="0" xfId="2" applyAlignment="1">
      <alignment horizontal="centerContinuous"/>
    </xf>
    <xf numFmtId="0" fontId="16" fillId="0" borderId="0" xfId="2" applyNumberFormat="1" applyFont="1" applyAlignment="1">
      <alignment horizontal="centerContinuous"/>
    </xf>
    <xf numFmtId="0" fontId="17" fillId="0" borderId="0" xfId="2" applyNumberFormat="1" applyFont="1" applyAlignment="1">
      <alignment horizontal="centerContinuous"/>
    </xf>
    <xf numFmtId="0" fontId="17" fillId="0" borderId="0" xfId="2" applyNumberFormat="1" applyFont="1" applyBorder="1" applyAlignment="1"/>
    <xf numFmtId="0" fontId="17" fillId="0" borderId="0" xfId="2" applyNumberFormat="1" applyFont="1" applyAlignment="1"/>
    <xf numFmtId="0" fontId="4" fillId="0" borderId="37" xfId="2" applyNumberFormat="1" applyFont="1" applyBorder="1" applyAlignment="1"/>
    <xf numFmtId="3" fontId="4" fillId="0" borderId="33" xfId="2" applyNumberFormat="1" applyFont="1" applyBorder="1" applyAlignment="1">
      <alignment horizontal="centerContinuous"/>
    </xf>
    <xf numFmtId="3" fontId="4" fillId="0" borderId="30" xfId="2" applyNumberFormat="1" applyFont="1" applyBorder="1" applyAlignment="1">
      <alignment horizontal="centerContinuous"/>
    </xf>
    <xf numFmtId="0" fontId="4" fillId="0" borderId="40" xfId="2" applyNumberFormat="1" applyFont="1" applyFill="1" applyBorder="1" applyAlignment="1">
      <alignment horizontal="centerContinuous"/>
    </xf>
    <xf numFmtId="0" fontId="4" fillId="0" borderId="1" xfId="2" applyNumberFormat="1" applyFont="1" applyBorder="1" applyAlignment="1">
      <alignment horizontal="centerContinuous"/>
    </xf>
    <xf numFmtId="3" fontId="4" fillId="0" borderId="1" xfId="2" applyNumberFormat="1" applyFont="1" applyBorder="1" applyAlignment="1">
      <alignment horizontal="centerContinuous"/>
    </xf>
    <xf numFmtId="3" fontId="4" fillId="0" borderId="16" xfId="2" applyNumberFormat="1" applyFont="1" applyBorder="1" applyAlignment="1">
      <alignment horizontal="centerContinuous"/>
    </xf>
    <xf numFmtId="0" fontId="4" fillId="0" borderId="38" xfId="2" applyNumberFormat="1" applyFont="1" applyBorder="1" applyAlignment="1"/>
    <xf numFmtId="3" fontId="4" fillId="0" borderId="37" xfId="2" applyNumberFormat="1" applyFont="1" applyBorder="1" applyAlignment="1">
      <alignment horizontal="centerContinuous"/>
    </xf>
    <xf numFmtId="0" fontId="4" fillId="0" borderId="38" xfId="2" applyNumberFormat="1" applyFont="1" applyBorder="1" applyAlignment="1">
      <alignment horizontal="centerContinuous"/>
    </xf>
    <xf numFmtId="0" fontId="4" fillId="0" borderId="37" xfId="2" applyNumberFormat="1" applyFont="1" applyBorder="1" applyAlignment="1">
      <alignment horizontal="centerContinuous"/>
    </xf>
    <xf numFmtId="0" fontId="11" fillId="0" borderId="30" xfId="2" applyBorder="1" applyAlignment="1">
      <alignment horizontal="centerContinuous"/>
    </xf>
    <xf numFmtId="0" fontId="4" fillId="0" borderId="39" xfId="2" applyNumberFormat="1" applyFont="1" applyBorder="1" applyAlignment="1"/>
    <xf numFmtId="3" fontId="4" fillId="0" borderId="39" xfId="2" applyNumberFormat="1" applyFont="1" applyBorder="1" applyAlignment="1">
      <alignment horizontal="center"/>
    </xf>
    <xf numFmtId="3" fontId="18" fillId="0" borderId="17" xfId="2" applyNumberFormat="1" applyFont="1" applyBorder="1" applyAlignment="1">
      <alignment horizontal="center"/>
    </xf>
    <xf numFmtId="3" fontId="19" fillId="0" borderId="17" xfId="2" applyNumberFormat="1" applyFont="1" applyBorder="1" applyAlignment="1">
      <alignment horizontal="center"/>
    </xf>
    <xf numFmtId="3" fontId="14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/>
    <xf numFmtId="3" fontId="14" fillId="0" borderId="0" xfId="2" applyNumberFormat="1" applyFont="1" applyAlignment="1"/>
    <xf numFmtId="3" fontId="11" fillId="0" borderId="0" xfId="2" applyNumberFormat="1"/>
    <xf numFmtId="3" fontId="14" fillId="0" borderId="0" xfId="2" applyNumberFormat="1" applyFont="1" applyAlignment="1">
      <alignment horizontal="right"/>
    </xf>
    <xf numFmtId="0" fontId="4" fillId="0" borderId="0" xfId="2" applyNumberFormat="1" applyFont="1" applyBorder="1" applyAlignment="1">
      <alignment horizontal="centerContinuous"/>
    </xf>
    <xf numFmtId="0" fontId="14" fillId="0" borderId="41" xfId="2" applyNumberFormat="1" applyFont="1" applyBorder="1" applyAlignment="1">
      <alignment horizontal="centerContinuous"/>
    </xf>
    <xf numFmtId="3" fontId="14" fillId="0" borderId="41" xfId="2" applyNumberFormat="1" applyFont="1" applyBorder="1" applyAlignment="1"/>
    <xf numFmtId="3" fontId="4" fillId="0" borderId="41" xfId="2" applyNumberFormat="1" applyFont="1" applyBorder="1" applyAlignment="1"/>
    <xf numFmtId="0" fontId="2" fillId="0" borderId="0" xfId="2" applyFont="1"/>
    <xf numFmtId="0" fontId="2" fillId="0" borderId="0" xfId="2" applyFont="1" applyBorder="1"/>
    <xf numFmtId="3" fontId="2" fillId="0" borderId="0" xfId="2" applyNumberFormat="1" applyFont="1" applyBorder="1"/>
    <xf numFmtId="0" fontId="13" fillId="0" borderId="0" xfId="2" applyNumberFormat="1" applyFont="1" applyBorder="1" applyAlignment="1">
      <alignment horizontal="center"/>
    </xf>
    <xf numFmtId="0" fontId="13" fillId="0" borderId="0" xfId="2" applyNumberFormat="1" applyFont="1" applyBorder="1" applyAlignment="1"/>
    <xf numFmtId="0" fontId="13" fillId="0" borderId="0" xfId="2" applyNumberFormat="1" applyFont="1" applyAlignment="1">
      <alignment horizontal="center"/>
    </xf>
    <xf numFmtId="0" fontId="13" fillId="0" borderId="0" xfId="2" applyNumberFormat="1" applyFont="1" applyAlignment="1"/>
    <xf numFmtId="0" fontId="12" fillId="0" borderId="42" xfId="2" applyNumberFormat="1" applyFont="1" applyBorder="1" applyAlignment="1">
      <alignment horizontal="centerContinuous"/>
    </xf>
    <xf numFmtId="0" fontId="13" fillId="0" borderId="41" xfId="2" applyNumberFormat="1" applyFont="1" applyBorder="1" applyAlignment="1">
      <alignment horizontal="centerContinuous"/>
    </xf>
    <xf numFmtId="3" fontId="13" fillId="0" borderId="28" xfId="2" applyNumberFormat="1" applyFont="1" applyBorder="1" applyAlignment="1"/>
    <xf numFmtId="3" fontId="12" fillId="0" borderId="28" xfId="2" applyNumberFormat="1" applyFont="1" applyBorder="1" applyAlignment="1"/>
    <xf numFmtId="3" fontId="13" fillId="0" borderId="0" xfId="2" applyNumberFormat="1" applyFont="1" applyBorder="1" applyAlignment="1"/>
    <xf numFmtId="0" fontId="20" fillId="0" borderId="0" xfId="2" applyNumberFormat="1" applyFont="1" applyAlignment="1">
      <alignment horizontal="centerContinuous"/>
    </xf>
    <xf numFmtId="0" fontId="6" fillId="0" borderId="0" xfId="2" applyNumberFormat="1" applyFont="1" applyAlignment="1"/>
    <xf numFmtId="0" fontId="21" fillId="0" borderId="0" xfId="2" applyNumberFormat="1" applyFont="1" applyAlignment="1">
      <alignment horizontal="centerContinuous"/>
    </xf>
    <xf numFmtId="0" fontId="6" fillId="0" borderId="0" xfId="2" applyNumberFormat="1" applyFont="1" applyBorder="1" applyAlignment="1">
      <alignment horizontal="center" vertical="top"/>
    </xf>
    <xf numFmtId="0" fontId="6" fillId="0" borderId="0" xfId="2" applyNumberFormat="1" applyFont="1" applyBorder="1" applyAlignment="1"/>
    <xf numFmtId="0" fontId="5" fillId="0" borderId="0" xfId="2" applyNumberFormat="1" applyFont="1" applyBorder="1" applyAlignment="1">
      <alignment horizontal="center"/>
    </xf>
    <xf numFmtId="0" fontId="28" fillId="0" borderId="0" xfId="2" applyNumberFormat="1" applyFont="1" applyBorder="1" applyAlignment="1"/>
    <xf numFmtId="3" fontId="28" fillId="0" borderId="41" xfId="2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Continuous" vertical="center"/>
    </xf>
    <xf numFmtId="165" fontId="9" fillId="0" borderId="17" xfId="1" applyNumberFormat="1" applyFont="1" applyBorder="1" applyAlignment="1">
      <alignment vertical="center"/>
    </xf>
    <xf numFmtId="165" fontId="9" fillId="0" borderId="40" xfId="1" applyNumberFormat="1" applyFont="1" applyBorder="1" applyAlignment="1">
      <alignment vertical="center"/>
    </xf>
    <xf numFmtId="165" fontId="9" fillId="0" borderId="32" xfId="1" applyNumberFormat="1" applyFont="1" applyBorder="1" applyAlignment="1">
      <alignment vertical="center" wrapText="1"/>
    </xf>
    <xf numFmtId="165" fontId="9" fillId="0" borderId="40" xfId="1" applyNumberFormat="1" applyFont="1" applyBorder="1" applyAlignment="1">
      <alignment vertical="center" wrapText="1"/>
    </xf>
    <xf numFmtId="165" fontId="9" fillId="0" borderId="1" xfId="1" applyNumberFormat="1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165" fontId="9" fillId="0" borderId="33" xfId="1" applyNumberFormat="1" applyFont="1" applyBorder="1" applyAlignment="1">
      <alignment vertical="top" wrapText="1"/>
    </xf>
    <xf numFmtId="165" fontId="9" fillId="0" borderId="37" xfId="1" applyNumberFormat="1" applyFont="1" applyBorder="1"/>
    <xf numFmtId="165" fontId="9" fillId="0" borderId="33" xfId="1" applyNumberFormat="1" applyFont="1" applyBorder="1"/>
    <xf numFmtId="165" fontId="9" fillId="0" borderId="30" xfId="1" applyNumberFormat="1" applyFont="1" applyBorder="1" applyAlignment="1">
      <alignment vertical="top" wrapText="1"/>
    </xf>
    <xf numFmtId="165" fontId="9" fillId="0" borderId="35" xfId="1" applyNumberFormat="1" applyFont="1" applyBorder="1" applyAlignment="1">
      <alignment vertical="top" wrapText="1"/>
    </xf>
    <xf numFmtId="0" fontId="9" fillId="0" borderId="30" xfId="0" applyFont="1" applyBorder="1"/>
    <xf numFmtId="165" fontId="9" fillId="0" borderId="39" xfId="1" applyNumberFormat="1" applyFont="1" applyBorder="1"/>
    <xf numFmtId="165" fontId="9" fillId="0" borderId="34" xfId="1" applyNumberFormat="1" applyFont="1" applyBorder="1"/>
    <xf numFmtId="165" fontId="9" fillId="0" borderId="32" xfId="1" applyNumberFormat="1" applyFont="1" applyBorder="1" applyAlignment="1">
      <alignment vertical="top" wrapText="1"/>
    </xf>
    <xf numFmtId="165" fontId="9" fillId="0" borderId="34" xfId="1" applyNumberFormat="1" applyFont="1" applyBorder="1" applyAlignment="1">
      <alignment vertical="top" wrapText="1"/>
    </xf>
    <xf numFmtId="165" fontId="9" fillId="0" borderId="14" xfId="1" applyNumberFormat="1" applyFont="1" applyBorder="1" applyAlignment="1">
      <alignment vertical="center" wrapText="1"/>
    </xf>
    <xf numFmtId="0" fontId="9" fillId="0" borderId="32" xfId="0" applyFont="1" applyBorder="1"/>
    <xf numFmtId="165" fontId="9" fillId="0" borderId="40" xfId="1" applyNumberFormat="1" applyFont="1" applyBorder="1" applyAlignment="1">
      <alignment vertical="top" wrapText="1"/>
    </xf>
    <xf numFmtId="165" fontId="9" fillId="0" borderId="16" xfId="1" applyNumberFormat="1" applyFont="1" applyBorder="1"/>
    <xf numFmtId="165" fontId="9" fillId="0" borderId="17" xfId="1" applyNumberFormat="1" applyFont="1" applyBorder="1"/>
    <xf numFmtId="165" fontId="9" fillId="0" borderId="1" xfId="1" applyNumberFormat="1" applyFont="1" applyBorder="1"/>
    <xf numFmtId="165" fontId="9" fillId="0" borderId="16" xfId="1" applyNumberFormat="1" applyFont="1" applyBorder="1" applyAlignment="1">
      <alignment vertical="top" wrapText="1"/>
    </xf>
    <xf numFmtId="165" fontId="9" fillId="0" borderId="1" xfId="1" applyNumberFormat="1" applyFont="1" applyBorder="1" applyAlignment="1">
      <alignment vertical="top" wrapText="1"/>
    </xf>
    <xf numFmtId="0" fontId="9" fillId="0" borderId="16" xfId="0" applyFont="1" applyBorder="1"/>
    <xf numFmtId="0" fontId="9" fillId="0" borderId="17" xfId="0" applyFont="1" applyBorder="1"/>
    <xf numFmtId="165" fontId="24" fillId="0" borderId="1" xfId="1" applyNumberFormat="1" applyFont="1" applyBorder="1" applyAlignment="1">
      <alignment vertical="center" wrapText="1"/>
    </xf>
    <xf numFmtId="0" fontId="29" fillId="0" borderId="0" xfId="0" applyFont="1"/>
    <xf numFmtId="0" fontId="24" fillId="0" borderId="0" xfId="0" applyFont="1"/>
    <xf numFmtId="165" fontId="24" fillId="0" borderId="16" xfId="1" applyNumberFormat="1" applyFont="1" applyBorder="1" applyAlignment="1">
      <alignment horizontal="right" vertical="center"/>
    </xf>
    <xf numFmtId="0" fontId="29" fillId="0" borderId="17" xfId="0" applyFont="1" applyBorder="1" applyAlignment="1">
      <alignment vertical="top" wrapText="1"/>
    </xf>
    <xf numFmtId="165" fontId="30" fillId="0" borderId="39" xfId="1" applyNumberFormat="1" applyFont="1" applyBorder="1" applyAlignment="1">
      <alignment vertical="top" wrapText="1"/>
    </xf>
    <xf numFmtId="165" fontId="30" fillId="0" borderId="17" xfId="1" applyNumberFormat="1" applyFont="1" applyBorder="1" applyAlignment="1">
      <alignment vertical="top" wrapText="1"/>
    </xf>
    <xf numFmtId="165" fontId="30" fillId="0" borderId="39" xfId="1" applyNumberFormat="1" applyFont="1" applyBorder="1" applyAlignment="1">
      <alignment horizontal="center" vertical="top" wrapText="1"/>
    </xf>
    <xf numFmtId="165" fontId="9" fillId="0" borderId="33" xfId="1" applyNumberFormat="1" applyFont="1" applyBorder="1" applyAlignment="1">
      <alignment horizontal="left" vertical="top"/>
    </xf>
    <xf numFmtId="165" fontId="9" fillId="0" borderId="30" xfId="1" applyNumberFormat="1" applyFont="1" applyBorder="1" applyAlignment="1">
      <alignment horizontal="left"/>
    </xf>
    <xf numFmtId="165" fontId="30" fillId="0" borderId="39" xfId="1" quotePrefix="1" applyNumberFormat="1" applyFont="1" applyBorder="1" applyAlignment="1">
      <alignment horizontal="center" vertical="center" wrapText="1"/>
    </xf>
    <xf numFmtId="165" fontId="30" fillId="0" borderId="37" xfId="1" quotePrefix="1" applyNumberFormat="1" applyFont="1" applyBorder="1" applyAlignment="1">
      <alignment horizontal="center" vertical="top" wrapText="1"/>
    </xf>
    <xf numFmtId="0" fontId="30" fillId="0" borderId="0" xfId="0" applyFont="1"/>
    <xf numFmtId="0" fontId="30" fillId="0" borderId="14" xfId="0" applyFont="1" applyBorder="1"/>
    <xf numFmtId="0" fontId="30" fillId="0" borderId="1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35" xfId="0" applyFont="1" applyBorder="1"/>
    <xf numFmtId="0" fontId="30" fillId="0" borderId="1" xfId="0" applyFont="1" applyBorder="1" applyAlignment="1">
      <alignment horizontal="center"/>
    </xf>
    <xf numFmtId="0" fontId="30" fillId="0" borderId="0" xfId="0" applyFont="1" applyAlignment="1">
      <alignment horizontal="left" indent="15"/>
    </xf>
    <xf numFmtId="0" fontId="30" fillId="0" borderId="0" xfId="0" quotePrefix="1" applyFont="1" applyAlignment="1">
      <alignment horizontal="center"/>
    </xf>
    <xf numFmtId="3" fontId="11" fillId="0" borderId="0" xfId="2" applyNumberFormat="1" applyFont="1" applyAlignment="1"/>
    <xf numFmtId="43" fontId="14" fillId="0" borderId="0" xfId="1" applyFont="1" applyAlignment="1"/>
    <xf numFmtId="3" fontId="0" fillId="0" borderId="0" xfId="0" applyNumberFormat="1"/>
    <xf numFmtId="1" fontId="6" fillId="0" borderId="0" xfId="0" applyNumberFormat="1" applyFont="1"/>
    <xf numFmtId="0" fontId="6" fillId="0" borderId="36" xfId="0" applyFont="1" applyBorder="1" applyAlignment="1">
      <alignment horizontal="centerContinuous"/>
    </xf>
    <xf numFmtId="0" fontId="8" fillId="0" borderId="35" xfId="0" applyFont="1" applyBorder="1" applyAlignment="1">
      <alignment horizontal="centerContinuous"/>
    </xf>
    <xf numFmtId="0" fontId="0" fillId="0" borderId="0" xfId="0" applyAlignment="1">
      <alignment horizontal="left"/>
    </xf>
    <xf numFmtId="0" fontId="31" fillId="0" borderId="0" xfId="2" applyNumberFormat="1" applyFont="1" applyAlignment="1">
      <alignment horizontal="centerContinuous"/>
    </xf>
    <xf numFmtId="0" fontId="32" fillId="0" borderId="0" xfId="2" applyNumberFormat="1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33" fillId="0" borderId="0" xfId="2" applyNumberFormat="1" applyFont="1" applyAlignment="1">
      <alignment horizontal="centerContinuous"/>
    </xf>
    <xf numFmtId="0" fontId="34" fillId="0" borderId="0" xfId="2" applyNumberFormat="1" applyFont="1" applyAlignment="1">
      <alignment horizontal="centerContinuous"/>
    </xf>
    <xf numFmtId="0" fontId="30" fillId="0" borderId="35" xfId="0" quotePrefix="1" applyFont="1" applyBorder="1" applyAlignment="1">
      <alignment horizontal="center"/>
    </xf>
    <xf numFmtId="0" fontId="36" fillId="0" borderId="14" xfId="0" applyFont="1" applyBorder="1"/>
    <xf numFmtId="0" fontId="9" fillId="0" borderId="50" xfId="0" applyFont="1" applyBorder="1" applyAlignment="1">
      <alignment horizontal="center" vertical="top" wrapText="1"/>
    </xf>
    <xf numFmtId="0" fontId="9" fillId="0" borderId="51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38" fillId="0" borderId="14" xfId="0" applyFont="1" applyBorder="1"/>
    <xf numFmtId="0" fontId="40" fillId="0" borderId="0" xfId="2" applyNumberFormat="1" applyFont="1" applyAlignment="1">
      <alignment horizontal="right"/>
    </xf>
    <xf numFmtId="0" fontId="35" fillId="0" borderId="0" xfId="2" applyNumberFormat="1" applyFont="1" applyAlignment="1">
      <alignment horizontal="left" vertical="center"/>
    </xf>
    <xf numFmtId="0" fontId="5" fillId="0" borderId="40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Continuous" vertical="top"/>
    </xf>
    <xf numFmtId="0" fontId="5" fillId="0" borderId="1" xfId="2" applyNumberFormat="1" applyFont="1" applyBorder="1" applyAlignment="1">
      <alignment horizontal="centerContinuous" vertical="top"/>
    </xf>
    <xf numFmtId="0" fontId="6" fillId="0" borderId="16" xfId="2" applyFont="1" applyBorder="1"/>
    <xf numFmtId="0" fontId="6" fillId="0" borderId="17" xfId="2" applyNumberFormat="1" applyFont="1" applyBorder="1" applyAlignment="1">
      <alignment vertical="center"/>
    </xf>
    <xf numFmtId="3" fontId="6" fillId="0" borderId="17" xfId="2" applyNumberFormat="1" applyFont="1" applyBorder="1" applyAlignment="1">
      <alignment horizontal="center" vertical="center"/>
    </xf>
    <xf numFmtId="0" fontId="10" fillId="0" borderId="17" xfId="2" applyNumberFormat="1" applyFont="1" applyBorder="1" applyAlignment="1">
      <alignment horizontal="center" vertical="center"/>
    </xf>
    <xf numFmtId="3" fontId="10" fillId="0" borderId="17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left" vertical="center"/>
    </xf>
    <xf numFmtId="0" fontId="31" fillId="0" borderId="0" xfId="2" applyNumberFormat="1" applyFont="1" applyBorder="1" applyAlignment="1">
      <alignment horizontal="centerContinuous"/>
    </xf>
    <xf numFmtId="0" fontId="20" fillId="0" borderId="0" xfId="2" applyNumberFormat="1" applyFont="1" applyBorder="1" applyAlignment="1">
      <alignment horizontal="centerContinuous"/>
    </xf>
    <xf numFmtId="0" fontId="6" fillId="0" borderId="0" xfId="2" applyNumberFormat="1" applyFont="1" applyBorder="1" applyAlignment="1">
      <alignment horizontal="centerContinuous"/>
    </xf>
    <xf numFmtId="0" fontId="11" fillId="0" borderId="0" xfId="2" applyNumberFormat="1" applyFont="1" applyBorder="1" applyAlignment="1"/>
    <xf numFmtId="0" fontId="27" fillId="0" borderId="1" xfId="2" applyNumberFormat="1" applyFont="1" applyBorder="1" applyAlignment="1">
      <alignment horizontal="right" vertical="center"/>
    </xf>
    <xf numFmtId="0" fontId="5" fillId="0" borderId="40" xfId="2" applyNumberFormat="1" applyFont="1" applyBorder="1" applyAlignment="1">
      <alignment horizontal="left" vertical="center"/>
    </xf>
    <xf numFmtId="0" fontId="6" fillId="0" borderId="1" xfId="2" applyNumberFormat="1" applyFont="1" applyBorder="1" applyAlignment="1">
      <alignment vertical="center"/>
    </xf>
    <xf numFmtId="0" fontId="23" fillId="0" borderId="1" xfId="2" applyNumberFormat="1" applyFont="1" applyBorder="1" applyAlignment="1">
      <alignment horizontal="center" vertical="center"/>
    </xf>
    <xf numFmtId="0" fontId="25" fillId="0" borderId="1" xfId="2" applyNumberFormat="1" applyFont="1" applyBorder="1" applyAlignment="1">
      <alignment vertical="center"/>
    </xf>
    <xf numFmtId="3" fontId="23" fillId="0" borderId="1" xfId="2" applyNumberFormat="1" applyFont="1" applyBorder="1" applyAlignment="1">
      <alignment horizontal="center" vertical="center"/>
    </xf>
    <xf numFmtId="3" fontId="23" fillId="0" borderId="16" xfId="2" applyNumberFormat="1" applyFont="1" applyBorder="1" applyAlignment="1">
      <alignment horizontal="center" vertical="center"/>
    </xf>
    <xf numFmtId="0" fontId="6" fillId="0" borderId="17" xfId="2" applyNumberFormat="1" applyFont="1" applyBorder="1" applyAlignment="1">
      <alignment horizontal="center" vertical="center"/>
    </xf>
    <xf numFmtId="0" fontId="6" fillId="0" borderId="17" xfId="2" applyNumberFormat="1" applyFont="1" applyFill="1" applyBorder="1" applyAlignment="1">
      <alignment horizontal="center" vertical="center"/>
    </xf>
    <xf numFmtId="0" fontId="9" fillId="0" borderId="17" xfId="2" applyNumberFormat="1" applyFont="1" applyBorder="1" applyAlignment="1">
      <alignment horizontal="center" vertical="center"/>
    </xf>
    <xf numFmtId="0" fontId="6" fillId="0" borderId="40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165" fontId="0" fillId="0" borderId="0" xfId="0" applyNumberFormat="1"/>
    <xf numFmtId="0" fontId="42" fillId="0" borderId="0" xfId="0" applyFont="1" applyAlignment="1">
      <alignment horizontal="centerContinuous"/>
    </xf>
    <xf numFmtId="0" fontId="24" fillId="0" borderId="49" xfId="0" applyFont="1" applyBorder="1" applyAlignment="1">
      <alignment horizontal="centerContinuous"/>
    </xf>
    <xf numFmtId="0" fontId="9" fillId="0" borderId="49" xfId="0" applyFont="1" applyBorder="1" applyAlignment="1">
      <alignment horizontal="centerContinuous"/>
    </xf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centerContinuous"/>
    </xf>
    <xf numFmtId="0" fontId="5" fillId="0" borderId="15" xfId="0" applyFont="1" applyBorder="1"/>
    <xf numFmtId="0" fontId="8" fillId="0" borderId="2" xfId="0" applyFont="1" applyBorder="1"/>
    <xf numFmtId="0" fontId="8" fillId="0" borderId="46" xfId="0" applyFont="1" applyBorder="1"/>
    <xf numFmtId="0" fontId="9" fillId="0" borderId="5" xfId="0" applyFont="1" applyBorder="1"/>
    <xf numFmtId="0" fontId="9" fillId="0" borderId="18" xfId="0" applyFont="1" applyBorder="1"/>
    <xf numFmtId="0" fontId="8" fillId="0" borderId="3" xfId="0" applyFont="1" applyBorder="1"/>
    <xf numFmtId="165" fontId="8" fillId="0" borderId="10" xfId="1" applyNumberFormat="1" applyFont="1" applyBorder="1"/>
    <xf numFmtId="165" fontId="8" fillId="0" borderId="7" xfId="1" applyNumberFormat="1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4" xfId="0" applyFont="1" applyBorder="1"/>
    <xf numFmtId="165" fontId="8" fillId="0" borderId="2" xfId="1" applyNumberFormat="1" applyFont="1" applyBorder="1"/>
    <xf numFmtId="165" fontId="8" fillId="0" borderId="5" xfId="1" applyNumberFormat="1" applyFont="1" applyBorder="1"/>
    <xf numFmtId="165" fontId="8" fillId="0" borderId="24" xfId="1" applyNumberFormat="1" applyFont="1" applyBorder="1"/>
    <xf numFmtId="165" fontId="8" fillId="0" borderId="13" xfId="1" applyNumberFormat="1" applyFont="1" applyBorder="1"/>
    <xf numFmtId="165" fontId="8" fillId="0" borderId="6" xfId="1" applyNumberFormat="1" applyFont="1" applyBorder="1"/>
    <xf numFmtId="165" fontId="8" fillId="0" borderId="16" xfId="1" applyNumberFormat="1" applyFont="1" applyBorder="1"/>
    <xf numFmtId="165" fontId="8" fillId="0" borderId="9" xfId="1" applyNumberFormat="1" applyFont="1" applyBorder="1"/>
    <xf numFmtId="0" fontId="8" fillId="0" borderId="1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5" fontId="8" fillId="0" borderId="43" xfId="1" applyNumberFormat="1" applyFont="1" applyBorder="1"/>
    <xf numFmtId="165" fontId="8" fillId="0" borderId="25" xfId="1" applyNumberFormat="1" applyFont="1" applyBorder="1"/>
    <xf numFmtId="165" fontId="8" fillId="0" borderId="26" xfId="1" applyNumberFormat="1" applyFont="1" applyBorder="1"/>
    <xf numFmtId="165" fontId="8" fillId="0" borderId="17" xfId="1" applyNumberFormat="1" applyFont="1" applyBorder="1"/>
    <xf numFmtId="165" fontId="8" fillId="2" borderId="19" xfId="1" applyNumberFormat="1" applyFont="1" applyFill="1" applyBorder="1"/>
    <xf numFmtId="165" fontId="8" fillId="2" borderId="44" xfId="1" applyNumberFormat="1" applyFont="1" applyFill="1" applyBorder="1"/>
    <xf numFmtId="165" fontId="8" fillId="2" borderId="20" xfId="1" applyNumberFormat="1" applyFont="1" applyFill="1" applyBorder="1"/>
    <xf numFmtId="165" fontId="8" fillId="2" borderId="21" xfId="1" applyNumberFormat="1" applyFont="1" applyFill="1" applyBorder="1"/>
    <xf numFmtId="165" fontId="8" fillId="0" borderId="27" xfId="1" applyNumberFormat="1" applyFont="1" applyBorder="1"/>
    <xf numFmtId="165" fontId="8" fillId="0" borderId="45" xfId="1" applyNumberFormat="1" applyFont="1" applyBorder="1"/>
    <xf numFmtId="165" fontId="8" fillId="0" borderId="28" xfId="1" applyNumberFormat="1" applyFont="1" applyBorder="1"/>
    <xf numFmtId="165" fontId="8" fillId="0" borderId="29" xfId="1" applyNumberFormat="1" applyFont="1" applyBorder="1"/>
    <xf numFmtId="165" fontId="43" fillId="2" borderId="44" xfId="1" applyNumberFormat="1" applyFont="1" applyFill="1" applyBorder="1"/>
    <xf numFmtId="165" fontId="43" fillId="2" borderId="20" xfId="1" applyNumberFormat="1" applyFont="1" applyFill="1" applyBorder="1"/>
    <xf numFmtId="165" fontId="43" fillId="2" borderId="21" xfId="1" applyNumberFormat="1" applyFont="1" applyFill="1" applyBorder="1"/>
    <xf numFmtId="165" fontId="8" fillId="0" borderId="0" xfId="1" applyNumberFormat="1" applyFont="1" applyBorder="1"/>
    <xf numFmtId="165" fontId="30" fillId="0" borderId="11" xfId="1" applyNumberFormat="1" applyFont="1" applyBorder="1"/>
    <xf numFmtId="165" fontId="30" fillId="2" borderId="22" xfId="1" applyNumberFormat="1" applyFont="1" applyFill="1" applyBorder="1"/>
    <xf numFmtId="165" fontId="30" fillId="0" borderId="12" xfId="1" applyNumberFormat="1" applyFont="1" applyBorder="1"/>
    <xf numFmtId="165" fontId="30" fillId="0" borderId="8" xfId="1" applyNumberFormat="1" applyFont="1" applyBorder="1"/>
    <xf numFmtId="165" fontId="30" fillId="0" borderId="23" xfId="1" applyNumberFormat="1" applyFont="1" applyBorder="1"/>
    <xf numFmtId="165" fontId="30" fillId="0" borderId="0" xfId="1" applyNumberFormat="1" applyFont="1" applyBorder="1"/>
    <xf numFmtId="165" fontId="44" fillId="0" borderId="0" xfId="1" applyNumberFormat="1" applyFont="1" applyBorder="1"/>
    <xf numFmtId="0" fontId="29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16" xfId="2" applyNumberFormat="1" applyFont="1" applyBorder="1" applyAlignment="1">
      <alignment vertical="center"/>
    </xf>
    <xf numFmtId="3" fontId="10" fillId="3" borderId="17" xfId="2" applyNumberFormat="1" applyFont="1" applyFill="1" applyBorder="1" applyAlignment="1">
      <alignment horizontal="center" vertical="center"/>
    </xf>
    <xf numFmtId="0" fontId="37" fillId="0" borderId="0" xfId="2" applyNumberFormat="1" applyFont="1" applyAlignment="1">
      <alignment horizontal="right"/>
    </xf>
    <xf numFmtId="0" fontId="6" fillId="0" borderId="0" xfId="2" applyFont="1"/>
    <xf numFmtId="0" fontId="6" fillId="0" borderId="35" xfId="2" applyFont="1" applyBorder="1"/>
    <xf numFmtId="0" fontId="31" fillId="0" borderId="35" xfId="2" applyFont="1" applyBorder="1"/>
    <xf numFmtId="0" fontId="6" fillId="0" borderId="30" xfId="2" applyFont="1" applyBorder="1"/>
    <xf numFmtId="0" fontId="6" fillId="0" borderId="33" xfId="2" applyFont="1" applyBorder="1"/>
    <xf numFmtId="0" fontId="6" fillId="0" borderId="0" xfId="2" applyNumberFormat="1" applyFont="1" applyAlignment="1">
      <alignment horizontal="centerContinuous"/>
    </xf>
    <xf numFmtId="0" fontId="45" fillId="0" borderId="0" xfId="2" applyNumberFormat="1" applyFont="1" applyAlignment="1">
      <alignment horizontal="centerContinuous"/>
    </xf>
    <xf numFmtId="0" fontId="22" fillId="0" borderId="0" xfId="2" applyNumberFormat="1" applyFont="1" applyAlignment="1">
      <alignment horizontal="centerContinuous"/>
    </xf>
    <xf numFmtId="0" fontId="22" fillId="0" borderId="0" xfId="2" applyNumberFormat="1" applyFont="1" applyAlignment="1"/>
    <xf numFmtId="0" fontId="5" fillId="0" borderId="37" xfId="2" applyFont="1" applyBorder="1"/>
    <xf numFmtId="0" fontId="5" fillId="0" borderId="33" xfId="2" applyNumberFormat="1" applyFont="1" applyFill="1" applyBorder="1" applyAlignment="1">
      <alignment horizontal="centerContinuous"/>
    </xf>
    <xf numFmtId="0" fontId="5" fillId="0" borderId="35" xfId="2" applyNumberFormat="1" applyFont="1" applyFill="1" applyBorder="1" applyAlignment="1">
      <alignment horizontal="centerContinuous"/>
    </xf>
    <xf numFmtId="0" fontId="5" fillId="0" borderId="38" xfId="2" applyNumberFormat="1" applyFont="1" applyBorder="1" applyAlignment="1"/>
    <xf numFmtId="0" fontId="5" fillId="0" borderId="65" xfId="2" applyNumberFormat="1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 wrapText="1"/>
    </xf>
    <xf numFmtId="0" fontId="46" fillId="4" borderId="37" xfId="2" applyNumberFormat="1" applyFont="1" applyFill="1" applyBorder="1" applyAlignment="1">
      <alignment vertical="center"/>
    </xf>
    <xf numFmtId="3" fontId="46" fillId="4" borderId="37" xfId="2" applyNumberFormat="1" applyFont="1" applyFill="1" applyBorder="1" applyAlignment="1">
      <alignment horizontal="center" vertical="center" wrapText="1"/>
    </xf>
    <xf numFmtId="3" fontId="46" fillId="4" borderId="37" xfId="2" quotePrefix="1" applyNumberFormat="1" applyFont="1" applyFill="1" applyBorder="1" applyAlignment="1">
      <alignment horizontal="center" vertical="center"/>
    </xf>
    <xf numFmtId="0" fontId="9" fillId="0" borderId="66" xfId="2" applyFont="1" applyBorder="1" applyAlignment="1">
      <alignment horizontal="center" vertical="center" wrapText="1"/>
    </xf>
    <xf numFmtId="0" fontId="25" fillId="4" borderId="66" xfId="2" applyFont="1" applyFill="1" applyBorder="1" applyAlignment="1">
      <alignment horizontal="justify" vertical="center" wrapText="1"/>
    </xf>
    <xf numFmtId="3" fontId="6" fillId="4" borderId="66" xfId="2" applyNumberFormat="1" applyFont="1" applyFill="1" applyBorder="1" applyAlignment="1">
      <alignment horizontal="center" vertical="center" wrapText="1"/>
    </xf>
    <xf numFmtId="3" fontId="6" fillId="4" borderId="66" xfId="2" quotePrefix="1" applyNumberFormat="1" applyFont="1" applyFill="1" applyBorder="1" applyAlignment="1">
      <alignment horizontal="center" vertical="center"/>
    </xf>
    <xf numFmtId="43" fontId="6" fillId="4" borderId="66" xfId="1" quotePrefix="1" applyFont="1" applyFill="1" applyBorder="1" applyAlignment="1">
      <alignment horizontal="center" vertical="center"/>
    </xf>
    <xf numFmtId="3" fontId="46" fillId="4" borderId="66" xfId="2" applyNumberFormat="1" applyFont="1" applyFill="1" applyBorder="1" applyAlignment="1">
      <alignment horizontal="center" vertical="center" wrapText="1"/>
    </xf>
    <xf numFmtId="0" fontId="9" fillId="0" borderId="39" xfId="2" applyFont="1" applyBorder="1" applyAlignment="1">
      <alignment horizontal="center" vertical="center" wrapText="1"/>
    </xf>
    <xf numFmtId="0" fontId="25" fillId="0" borderId="39" xfId="2" applyFont="1" applyBorder="1" applyAlignment="1">
      <alignment horizontal="justify" vertical="center" wrapText="1"/>
    </xf>
    <xf numFmtId="3" fontId="6" fillId="0" borderId="39" xfId="2" applyNumberFormat="1" applyFont="1" applyBorder="1" applyAlignment="1">
      <alignment horizontal="center" vertical="center" wrapText="1"/>
    </xf>
    <xf numFmtId="166" fontId="6" fillId="0" borderId="39" xfId="1" quotePrefix="1" applyNumberFormat="1" applyFont="1" applyBorder="1" applyAlignment="1">
      <alignment horizontal="center" vertical="center"/>
    </xf>
    <xf numFmtId="43" fontId="6" fillId="0" borderId="39" xfId="1" quotePrefix="1" applyFont="1" applyBorder="1" applyAlignment="1">
      <alignment horizontal="center" vertical="center"/>
    </xf>
    <xf numFmtId="3" fontId="46" fillId="0" borderId="67" xfId="2" applyNumberFormat="1" applyFont="1" applyBorder="1" applyAlignment="1">
      <alignment horizontal="center" vertical="center" wrapText="1"/>
    </xf>
    <xf numFmtId="0" fontId="25" fillId="0" borderId="17" xfId="2" applyFont="1" applyBorder="1" applyAlignment="1">
      <alignment horizontal="justify" vertical="center" wrapText="1"/>
    </xf>
    <xf numFmtId="3" fontId="6" fillId="0" borderId="17" xfId="2" applyNumberFormat="1" applyFont="1" applyBorder="1" applyAlignment="1">
      <alignment horizontal="center" vertical="center" wrapText="1"/>
    </xf>
    <xf numFmtId="3" fontId="46" fillId="0" borderId="47" xfId="2" applyNumberFormat="1" applyFont="1" applyBorder="1" applyAlignment="1">
      <alignment horizontal="center" vertical="center" wrapText="1"/>
    </xf>
    <xf numFmtId="3" fontId="6" fillId="0" borderId="17" xfId="2" quotePrefix="1" applyNumberFormat="1" applyFont="1" applyBorder="1" applyAlignment="1">
      <alignment horizontal="center" vertical="center"/>
    </xf>
    <xf numFmtId="0" fontId="6" fillId="0" borderId="0" xfId="2" applyNumberFormat="1" applyFont="1" applyAlignment="1">
      <alignment vertical="center"/>
    </xf>
    <xf numFmtId="43" fontId="6" fillId="0" borderId="17" xfId="1" quotePrefix="1" applyFont="1" applyBorder="1" applyAlignment="1">
      <alignment horizontal="center" vertical="center"/>
    </xf>
    <xf numFmtId="0" fontId="23" fillId="0" borderId="41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3" fontId="28" fillId="0" borderId="28" xfId="2" applyNumberFormat="1" applyFont="1" applyBorder="1" applyAlignment="1">
      <alignment horizontal="center" vertical="center"/>
    </xf>
    <xf numFmtId="3" fontId="46" fillId="0" borderId="28" xfId="2" applyNumberFormat="1" applyFont="1" applyBorder="1" applyAlignment="1">
      <alignment horizontal="center" vertical="center"/>
    </xf>
    <xf numFmtId="3" fontId="5" fillId="0" borderId="28" xfId="2" applyNumberFormat="1" applyFont="1" applyBorder="1" applyAlignment="1">
      <alignment horizontal="center" vertical="center"/>
    </xf>
    <xf numFmtId="165" fontId="6" fillId="0" borderId="17" xfId="1" applyNumberFormat="1" applyFont="1" applyBorder="1" applyAlignment="1">
      <alignment horizontal="right" vertical="center"/>
    </xf>
    <xf numFmtId="165" fontId="6" fillId="0" borderId="39" xfId="1" quotePrefix="1" applyNumberFormat="1" applyFont="1" applyBorder="1" applyAlignment="1">
      <alignment horizontal="right" vertical="center"/>
    </xf>
    <xf numFmtId="0" fontId="47" fillId="0" borderId="16" xfId="0" applyFont="1" applyBorder="1" applyAlignment="1">
      <alignment horizontal="center" vertical="top" wrapText="1"/>
    </xf>
    <xf numFmtId="0" fontId="47" fillId="0" borderId="16" xfId="0" applyFont="1" applyBorder="1" applyAlignment="1">
      <alignment horizontal="centerContinuous" vertical="top" wrapText="1"/>
    </xf>
    <xf numFmtId="0" fontId="47" fillId="0" borderId="40" xfId="0" applyFont="1" applyBorder="1" applyAlignment="1">
      <alignment horizontal="centerContinuous" vertical="top" wrapText="1"/>
    </xf>
    <xf numFmtId="0" fontId="48" fillId="0" borderId="1" xfId="0" applyFont="1" applyBorder="1" applyAlignment="1">
      <alignment horizontal="centerContinuous"/>
    </xf>
    <xf numFmtId="0" fontId="49" fillId="0" borderId="16" xfId="0" applyFont="1" applyBorder="1" applyAlignment="1">
      <alignment horizontal="centerContinuous"/>
    </xf>
    <xf numFmtId="0" fontId="50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165" fontId="53" fillId="0" borderId="0" xfId="0" applyNumberFormat="1" applyFont="1"/>
    <xf numFmtId="165" fontId="9" fillId="0" borderId="40" xfId="1" quotePrefix="1" applyNumberFormat="1" applyFont="1" applyBorder="1" applyAlignment="1">
      <alignment horizontal="left" vertical="top"/>
    </xf>
    <xf numFmtId="3" fontId="23" fillId="0" borderId="17" xfId="2" applyNumberFormat="1" applyFont="1" applyBorder="1" applyAlignment="1">
      <alignment horizontal="center" vertical="center"/>
    </xf>
    <xf numFmtId="2" fontId="8" fillId="0" borderId="0" xfId="0" applyNumberFormat="1" applyFont="1"/>
    <xf numFmtId="0" fontId="57" fillId="0" borderId="0" xfId="0" applyFont="1"/>
    <xf numFmtId="0" fontId="9" fillId="0" borderId="33" xfId="0" applyFont="1" applyBorder="1" applyAlignment="1"/>
    <xf numFmtId="0" fontId="0" fillId="0" borderId="70" xfId="0" applyBorder="1" applyAlignment="1"/>
    <xf numFmtId="165" fontId="30" fillId="0" borderId="0" xfId="1" applyNumberFormat="1" applyFont="1"/>
    <xf numFmtId="165" fontId="60" fillId="0" borderId="0" xfId="1" applyNumberFormat="1" applyFont="1"/>
    <xf numFmtId="165" fontId="60" fillId="0" borderId="0" xfId="1" applyNumberFormat="1" applyFont="1" applyAlignment="1">
      <alignment vertical="center"/>
    </xf>
    <xf numFmtId="0" fontId="61" fillId="0" borderId="0" xfId="0" applyFont="1"/>
    <xf numFmtId="165" fontId="8" fillId="0" borderId="0" xfId="0" applyNumberFormat="1" applyFont="1"/>
    <xf numFmtId="0" fontId="31" fillId="0" borderId="38" xfId="2" applyNumberFormat="1" applyFont="1" applyBorder="1" applyAlignment="1">
      <alignment horizontal="center"/>
    </xf>
    <xf numFmtId="0" fontId="31" fillId="0" borderId="0" xfId="2" applyNumberFormat="1" applyFont="1" applyBorder="1" applyAlignment="1">
      <alignment horizontal="center"/>
    </xf>
    <xf numFmtId="0" fontId="65" fillId="0" borderId="48" xfId="0" applyFont="1" applyBorder="1" applyAlignment="1">
      <alignment horizontal="centerContinuous"/>
    </xf>
    <xf numFmtId="0" fontId="46" fillId="0" borderId="14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30" fillId="0" borderId="0" xfId="1" applyNumberFormat="1" applyFont="1" applyAlignment="1">
      <alignment horizontal="center" vertical="center"/>
    </xf>
    <xf numFmtId="165" fontId="30" fillId="0" borderId="0" xfId="1" applyNumberFormat="1" applyFont="1" applyAlignment="1">
      <alignment vertical="center"/>
    </xf>
    <xf numFmtId="0" fontId="30" fillId="0" borderId="0" xfId="0" applyFont="1" applyAlignment="1">
      <alignment horizontal="right" vertical="center"/>
    </xf>
    <xf numFmtId="165" fontId="30" fillId="0" borderId="14" xfId="1" applyNumberFormat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165" fontId="30" fillId="4" borderId="0" xfId="1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165" fontId="30" fillId="0" borderId="41" xfId="1" applyNumberFormat="1" applyFont="1" applyBorder="1" applyAlignment="1">
      <alignment vertical="center"/>
    </xf>
    <xf numFmtId="0" fontId="37" fillId="0" borderId="0" xfId="0" applyFont="1" applyAlignment="1">
      <alignment horizontal="right" wrapText="1"/>
    </xf>
    <xf numFmtId="0" fontId="6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3" fillId="4" borderId="0" xfId="0" applyFont="1" applyFill="1" applyAlignment="1">
      <alignment horizontal="center" vertical="center"/>
    </xf>
    <xf numFmtId="0" fontId="64" fillId="4" borderId="0" xfId="0" applyFont="1" applyFill="1" applyAlignment="1">
      <alignment horizontal="center" vertical="center"/>
    </xf>
    <xf numFmtId="165" fontId="8" fillId="0" borderId="72" xfId="1" applyNumberFormat="1" applyFont="1" applyBorder="1" applyAlignment="1">
      <alignment vertical="center" wrapText="1"/>
    </xf>
    <xf numFmtId="165" fontId="8" fillId="0" borderId="73" xfId="1" applyNumberFormat="1" applyFont="1" applyBorder="1" applyAlignment="1">
      <alignment vertical="center" wrapText="1"/>
    </xf>
    <xf numFmtId="165" fontId="30" fillId="0" borderId="74" xfId="1" applyNumberFormat="1" applyFont="1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58" fillId="0" borderId="34" xfId="0" applyFont="1" applyBorder="1" applyAlignment="1">
      <alignment horizontal="right" wrapText="1"/>
    </xf>
    <xf numFmtId="0" fontId="59" fillId="0" borderId="71" xfId="0" applyFont="1" applyBorder="1" applyAlignment="1">
      <alignment horizontal="right" wrapText="1"/>
    </xf>
    <xf numFmtId="165" fontId="8" fillId="0" borderId="30" xfId="1" applyNumberFormat="1" applyFont="1" applyBorder="1" applyAlignment="1">
      <alignment vertical="center" wrapText="1"/>
    </xf>
    <xf numFmtId="165" fontId="8" fillId="0" borderId="32" xfId="1" applyNumberFormat="1" applyFont="1" applyBorder="1" applyAlignment="1">
      <alignment vertical="center" wrapText="1"/>
    </xf>
    <xf numFmtId="165" fontId="8" fillId="0" borderId="68" xfId="1" applyNumberFormat="1" applyFont="1" applyBorder="1" applyAlignment="1">
      <alignment vertical="center" wrapText="1"/>
    </xf>
    <xf numFmtId="165" fontId="8" fillId="0" borderId="69" xfId="1" applyNumberFormat="1" applyFont="1" applyBorder="1" applyAlignment="1">
      <alignment vertical="center" wrapText="1"/>
    </xf>
    <xf numFmtId="0" fontId="39" fillId="0" borderId="0" xfId="0" applyFont="1" applyAlignment="1">
      <alignment horizontal="right" wrapText="1"/>
    </xf>
    <xf numFmtId="0" fontId="6" fillId="2" borderId="57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6" fillId="2" borderId="58" xfId="0" applyFont="1" applyFill="1" applyBorder="1" applyAlignment="1">
      <alignment horizontal="right" wrapText="1"/>
    </xf>
    <xf numFmtId="0" fontId="5" fillId="0" borderId="59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6" fillId="0" borderId="60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61" xfId="0" applyFont="1" applyBorder="1" applyAlignment="1">
      <alignment horizontal="right" wrapText="1"/>
    </xf>
    <xf numFmtId="0" fontId="6" fillId="0" borderId="6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2" borderId="63" xfId="0" applyFont="1" applyFill="1" applyBorder="1" applyAlignment="1">
      <alignment horizontal="right" wrapText="1"/>
    </xf>
    <xf numFmtId="0" fontId="6" fillId="2" borderId="61" xfId="0" applyFont="1" applyFill="1" applyBorder="1" applyAlignment="1">
      <alignment horizontal="right" wrapText="1"/>
    </xf>
    <xf numFmtId="0" fontId="6" fillId="2" borderId="64" xfId="0" applyFont="1" applyFill="1" applyBorder="1" applyAlignment="1">
      <alignment horizontal="right" wrapText="1"/>
    </xf>
    <xf numFmtId="0" fontId="24" fillId="0" borderId="48" xfId="0" applyFont="1" applyBorder="1" applyAlignment="1">
      <alignment horizontal="center" vertical="top" wrapText="1"/>
    </xf>
    <xf numFmtId="0" fontId="24" fillId="0" borderId="49" xfId="0" applyFont="1" applyBorder="1" applyAlignment="1">
      <alignment horizontal="center" vertical="top" wrapText="1"/>
    </xf>
    <xf numFmtId="0" fontId="24" fillId="0" borderId="46" xfId="0" applyFont="1" applyBorder="1" applyAlignment="1">
      <alignment horizontal="center" vertical="top" wrapText="1"/>
    </xf>
    <xf numFmtId="0" fontId="9" fillId="0" borderId="68" xfId="0" applyFont="1" applyBorder="1" applyAlignment="1">
      <alignment vertical="center" wrapText="1"/>
    </xf>
    <xf numFmtId="0" fontId="9" fillId="0" borderId="69" xfId="0" applyFont="1" applyBorder="1" applyAlignment="1">
      <alignment vertical="center" wrapText="1"/>
    </xf>
    <xf numFmtId="0" fontId="24" fillId="0" borderId="37" xfId="2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6" fillId="0" borderId="0" xfId="2" applyNumberFormat="1" applyFont="1" applyBorder="1" applyAlignment="1">
      <alignment horizontal="center"/>
    </xf>
    <xf numFmtId="0" fontId="24" fillId="0" borderId="39" xfId="2" applyNumberFormat="1" applyFont="1" applyBorder="1" applyAlignment="1">
      <alignment horizontal="center" vertical="center" wrapText="1"/>
    </xf>
    <xf numFmtId="0" fontId="5" fillId="0" borderId="37" xfId="2" applyNumberFormat="1" applyFont="1" applyBorder="1" applyAlignment="1">
      <alignment horizontal="left" vertical="center"/>
    </xf>
    <xf numFmtId="0" fontId="5" fillId="0" borderId="39" xfId="2" applyNumberFormat="1" applyFont="1" applyBorder="1" applyAlignment="1">
      <alignment horizontal="left" vertical="center"/>
    </xf>
    <xf numFmtId="0" fontId="24" fillId="0" borderId="37" xfId="2" applyNumberFormat="1" applyFont="1" applyBorder="1" applyAlignment="1">
      <alignment horizontal="center" vertical="center"/>
    </xf>
    <xf numFmtId="0" fontId="24" fillId="0" borderId="39" xfId="2" applyNumberFormat="1" applyFont="1" applyBorder="1" applyAlignment="1">
      <alignment horizontal="center" vertical="center"/>
    </xf>
    <xf numFmtId="0" fontId="31" fillId="0" borderId="0" xfId="2" applyNumberFormat="1" applyFont="1" applyBorder="1" applyAlignment="1">
      <alignment horizontal="center"/>
    </xf>
    <xf numFmtId="0" fontId="5" fillId="0" borderId="37" xfId="2" applyNumberFormat="1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37" fillId="0" borderId="0" xfId="2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37" xfId="2" applyNumberFormat="1" applyFont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47" fillId="0" borderId="40" xfId="0" applyFont="1" applyBorder="1" applyAlignment="1">
      <alignment horizontal="left" vertical="top" wrapText="1"/>
    </xf>
    <xf numFmtId="0" fontId="48" fillId="0" borderId="16" xfId="0" applyFont="1" applyBorder="1" applyAlignment="1">
      <alignment horizontal="left"/>
    </xf>
    <xf numFmtId="165" fontId="24" fillId="0" borderId="40" xfId="1" applyNumberFormat="1" applyFont="1" applyBorder="1" applyAlignment="1">
      <alignment horizontal="center" vertical="top" wrapText="1"/>
    </xf>
    <xf numFmtId="165" fontId="24" fillId="0" borderId="1" xfId="1" applyNumberFormat="1" applyFont="1" applyBorder="1" applyAlignment="1">
      <alignment horizontal="center" vertical="top" wrapText="1"/>
    </xf>
    <xf numFmtId="165" fontId="30" fillId="0" borderId="34" xfId="1" applyNumberFormat="1" applyFont="1" applyBorder="1" applyAlignment="1">
      <alignment horizontal="right" vertical="top" wrapText="1"/>
    </xf>
    <xf numFmtId="0" fontId="30" fillId="0" borderId="32" xfId="0" applyFont="1" applyBorder="1" applyAlignment="1">
      <alignment horizontal="right"/>
    </xf>
    <xf numFmtId="165" fontId="9" fillId="0" borderId="33" xfId="1" quotePrefix="1" applyNumberFormat="1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/>
    </xf>
    <xf numFmtId="165" fontId="9" fillId="0" borderId="33" xfId="1" applyNumberFormat="1" applyFont="1" applyBorder="1" applyAlignment="1">
      <alignment horizontal="left" vertical="top" wrapText="1"/>
    </xf>
    <xf numFmtId="0" fontId="14" fillId="0" borderId="0" xfId="2" applyNumberFormat="1" applyFont="1" applyBorder="1" applyAlignment="1">
      <alignment horizontal="left" wrapText="1"/>
    </xf>
    <xf numFmtId="0" fontId="11" fillId="0" borderId="0" xfId="2" applyBorder="1" applyAlignment="1">
      <alignment horizontal="left" wrapText="1"/>
    </xf>
    <xf numFmtId="0" fontId="40" fillId="0" borderId="0" xfId="2" applyNumberFormat="1" applyFont="1" applyAlignment="1">
      <alignment horizontal="right" wrapText="1"/>
    </xf>
    <xf numFmtId="0" fontId="41" fillId="0" borderId="0" xfId="0" applyFont="1" applyAlignment="1">
      <alignment horizontal="right" wrapText="1"/>
    </xf>
    <xf numFmtId="0" fontId="30" fillId="5" borderId="17" xfId="2" applyNumberFormat="1" applyFont="1" applyFill="1" applyBorder="1" applyAlignment="1">
      <alignment horizontal="center" vertical="center"/>
    </xf>
    <xf numFmtId="0" fontId="6" fillId="5" borderId="17" xfId="2" applyFont="1" applyFill="1" applyBorder="1" applyAlignment="1">
      <alignment vertical="center" wrapText="1"/>
    </xf>
    <xf numFmtId="0" fontId="6" fillId="5" borderId="17" xfId="2" applyFont="1" applyFill="1" applyBorder="1" applyAlignment="1">
      <alignment horizontal="center" vertical="center" wrapText="1"/>
    </xf>
    <xf numFmtId="3" fontId="10" fillId="5" borderId="17" xfId="2" applyNumberFormat="1" applyFont="1" applyFill="1" applyBorder="1" applyAlignment="1">
      <alignment horizontal="center" vertical="center"/>
    </xf>
    <xf numFmtId="166" fontId="6" fillId="5" borderId="17" xfId="2" applyNumberFormat="1" applyFont="1" applyFill="1" applyBorder="1" applyAlignment="1">
      <alignment horizontal="right" vertical="center"/>
    </xf>
    <xf numFmtId="0" fontId="6" fillId="5" borderId="17" xfId="2" applyFont="1" applyFill="1" applyBorder="1" applyAlignment="1">
      <alignment horizontal="center" vertical="center"/>
    </xf>
    <xf numFmtId="0" fontId="6" fillId="5" borderId="17" xfId="2" applyFont="1" applyFill="1" applyBorder="1" applyAlignment="1">
      <alignment vertical="center"/>
    </xf>
    <xf numFmtId="0" fontId="10" fillId="5" borderId="17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Budget Awareness  Narcotics,HIVAids,Hepatitis  &amp; General Health Service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285750</xdr:colOff>
      <xdr:row>18</xdr:row>
      <xdr:rowOff>0</xdr:rowOff>
    </xdr:from>
    <xdr:to>
      <xdr:col>19</xdr:col>
      <xdr:colOff>581025</xdr:colOff>
      <xdr:row>18</xdr:row>
      <xdr:rowOff>0</xdr:rowOff>
    </xdr:to>
    <xdr:sp macro="" textlink="">
      <xdr:nvSpPr>
        <xdr:cNvPr id="1930" name="Line 15"/>
        <xdr:cNvSpPr>
          <a:spLocks noChangeShapeType="1"/>
        </xdr:cNvSpPr>
      </xdr:nvSpPr>
      <xdr:spPr bwMode="auto">
        <a:xfrm>
          <a:off x="4791075" y="38385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266700</xdr:colOff>
      <xdr:row>17</xdr:row>
      <xdr:rowOff>0</xdr:rowOff>
    </xdr:from>
    <xdr:to>
      <xdr:col>19</xdr:col>
      <xdr:colOff>581025</xdr:colOff>
      <xdr:row>17</xdr:row>
      <xdr:rowOff>0</xdr:rowOff>
    </xdr:to>
    <xdr:sp macro="" textlink="">
      <xdr:nvSpPr>
        <xdr:cNvPr id="1931" name="Line 16"/>
        <xdr:cNvSpPr>
          <a:spLocks noChangeShapeType="1"/>
        </xdr:cNvSpPr>
      </xdr:nvSpPr>
      <xdr:spPr bwMode="auto">
        <a:xfrm>
          <a:off x="4772025" y="3562350"/>
          <a:ext cx="3143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295275</xdr:colOff>
      <xdr:row>18</xdr:row>
      <xdr:rowOff>323850</xdr:rowOff>
    </xdr:from>
    <xdr:to>
      <xdr:col>20</xdr:col>
      <xdr:colOff>0</xdr:colOff>
      <xdr:row>18</xdr:row>
      <xdr:rowOff>323850</xdr:rowOff>
    </xdr:to>
    <xdr:sp macro="" textlink="">
      <xdr:nvSpPr>
        <xdr:cNvPr id="1932" name="Line 20"/>
        <xdr:cNvSpPr>
          <a:spLocks noChangeShapeType="1"/>
        </xdr:cNvSpPr>
      </xdr:nvSpPr>
      <xdr:spPr bwMode="auto">
        <a:xfrm>
          <a:off x="4800600" y="4114800"/>
          <a:ext cx="2857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295275</xdr:colOff>
      <xdr:row>19</xdr:row>
      <xdr:rowOff>323850</xdr:rowOff>
    </xdr:from>
    <xdr:to>
      <xdr:col>20</xdr:col>
      <xdr:colOff>0</xdr:colOff>
      <xdr:row>19</xdr:row>
      <xdr:rowOff>323850</xdr:rowOff>
    </xdr:to>
    <xdr:sp macro="" textlink="">
      <xdr:nvSpPr>
        <xdr:cNvPr id="1933" name="Line 21"/>
        <xdr:cNvSpPr>
          <a:spLocks noChangeShapeType="1"/>
        </xdr:cNvSpPr>
      </xdr:nvSpPr>
      <xdr:spPr bwMode="auto">
        <a:xfrm>
          <a:off x="4800600" y="4391025"/>
          <a:ext cx="2857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24</xdr:row>
      <xdr:rowOff>0</xdr:rowOff>
    </xdr:from>
    <xdr:to>
      <xdr:col>22</xdr:col>
      <xdr:colOff>0</xdr:colOff>
      <xdr:row>24</xdr:row>
      <xdr:rowOff>0</xdr:rowOff>
    </xdr:to>
    <xdr:sp macro="" textlink="">
      <xdr:nvSpPr>
        <xdr:cNvPr id="1934" name="Line 22"/>
        <xdr:cNvSpPr>
          <a:spLocks noChangeShapeType="1"/>
        </xdr:cNvSpPr>
      </xdr:nvSpPr>
      <xdr:spPr bwMode="auto">
        <a:xfrm flipV="1">
          <a:off x="7058025" y="548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491281</xdr:colOff>
      <xdr:row>7</xdr:row>
      <xdr:rowOff>158752</xdr:rowOff>
    </xdr:from>
    <xdr:ext cx="1589256" cy="608885"/>
    <xdr:sp macro="" textlink="">
      <xdr:nvSpPr>
        <xdr:cNvPr id="2" name="Rectangle 1"/>
        <xdr:cNvSpPr/>
      </xdr:nvSpPr>
      <xdr:spPr>
        <a:xfrm>
          <a:off x="3317031" y="1862669"/>
          <a:ext cx="1589256" cy="608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3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In Kind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hsin.MTMHO/My%20Documents/Aus-prjt%20SIW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talEvalu"/>
      <sheetName val="Summary"/>
      <sheetName val="Equip NGO"/>
      <sheetName val="Eqp CoCB"/>
      <sheetName val="Eqp AUS"/>
      <sheetName val="Salary"/>
      <sheetName val="Worksh"/>
      <sheetName val="Medicine"/>
      <sheetName val="Utilit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opLeftCell="A9" workbookViewId="0">
      <selection activeCell="G20" sqref="G20"/>
    </sheetView>
  </sheetViews>
  <sheetFormatPr defaultRowHeight="12.75"/>
  <cols>
    <col min="1" max="1" width="1" customWidth="1"/>
    <col min="2" max="2" width="5.5703125" customWidth="1"/>
    <col min="3" max="3" width="10" customWidth="1"/>
    <col min="4" max="4" width="3.140625" customWidth="1"/>
    <col min="5" max="5" width="4.5703125" customWidth="1"/>
    <col min="6" max="6" width="3.140625" customWidth="1"/>
    <col min="7" max="7" width="10.42578125" customWidth="1"/>
    <col min="8" max="8" width="1.5703125" customWidth="1"/>
    <col min="9" max="9" width="2.42578125" customWidth="1"/>
    <col min="10" max="10" width="10.7109375" customWidth="1"/>
    <col min="11" max="11" width="0.85546875" customWidth="1"/>
    <col min="12" max="12" width="1.85546875" customWidth="1"/>
    <col min="13" max="13" width="1.140625" customWidth="1"/>
    <col min="14" max="14" width="8.42578125" customWidth="1"/>
    <col min="15" max="15" width="1.140625" customWidth="1"/>
    <col min="16" max="16" width="11.28515625" customWidth="1"/>
    <col min="17" max="17" width="0.85546875" customWidth="1"/>
    <col min="18" max="18" width="8.7109375" customWidth="1"/>
    <col min="19" max="19" width="1" customWidth="1"/>
    <col min="20" max="20" width="8.7109375" customWidth="1"/>
    <col min="21" max="21" width="2" customWidth="1"/>
  </cols>
  <sheetData>
    <row r="1" spans="1:21" ht="14.25">
      <c r="R1" s="323" t="s">
        <v>108</v>
      </c>
      <c r="S1" s="323"/>
      <c r="T1" s="323"/>
    </row>
    <row r="2" spans="1:21" ht="18.75" customHeight="1">
      <c r="A2" s="2" t="s">
        <v>175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1" ht="2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1" ht="16.5">
      <c r="A4" s="10"/>
      <c r="B4" s="30" t="s">
        <v>13</v>
      </c>
      <c r="C4" s="3"/>
      <c r="D4" s="3"/>
      <c r="E4" s="308" t="s">
        <v>174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1"/>
      <c r="T4" s="10"/>
    </row>
    <row r="5" spans="1:21" ht="21.95" customHeight="1">
      <c r="A5" s="14" t="s">
        <v>15</v>
      </c>
      <c r="B5" s="30"/>
      <c r="C5" s="3"/>
      <c r="D5" s="3"/>
      <c r="E5" s="3"/>
      <c r="F5" s="3"/>
      <c r="G5" s="1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0"/>
    </row>
    <row r="6" spans="1:21" ht="14.25" customHeight="1">
      <c r="A6" s="10"/>
      <c r="B6" s="30" t="s">
        <v>45</v>
      </c>
      <c r="C6" s="3"/>
      <c r="D6" s="3"/>
      <c r="E6" s="156" t="s">
        <v>173</v>
      </c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1"/>
      <c r="S6" s="11"/>
      <c r="T6" s="10"/>
    </row>
    <row r="7" spans="1:21" ht="21.95" customHeight="1">
      <c r="A7" s="14" t="s">
        <v>7</v>
      </c>
      <c r="B7" s="30"/>
      <c r="C7" s="3"/>
      <c r="D7" s="3"/>
      <c r="E7" s="3"/>
      <c r="F7" s="3"/>
      <c r="G7" s="10"/>
      <c r="H7" s="3"/>
      <c r="I7" s="3"/>
      <c r="J7" s="3"/>
      <c r="K7" s="15"/>
      <c r="L7" s="3"/>
      <c r="M7" s="10"/>
      <c r="N7" s="10"/>
      <c r="O7" s="3"/>
      <c r="P7" s="3"/>
      <c r="Q7" s="3"/>
      <c r="R7" s="3"/>
      <c r="S7" s="3"/>
      <c r="T7" s="10"/>
    </row>
    <row r="8" spans="1:21" ht="14.25" customHeight="1">
      <c r="A8" s="14"/>
      <c r="B8" s="30" t="s">
        <v>167</v>
      </c>
      <c r="C8" s="3"/>
      <c r="D8" s="3"/>
      <c r="E8" s="15"/>
      <c r="F8" s="15"/>
      <c r="G8" s="3"/>
      <c r="H8" s="3"/>
      <c r="I8" s="3"/>
      <c r="J8" s="16"/>
      <c r="K8" s="16"/>
      <c r="L8" s="11"/>
      <c r="M8" s="16" t="s">
        <v>64</v>
      </c>
      <c r="N8" s="13"/>
      <c r="O8" s="11"/>
      <c r="P8" s="11"/>
      <c r="Q8" s="11"/>
      <c r="R8" s="11"/>
      <c r="S8" s="11"/>
      <c r="T8" s="10"/>
    </row>
    <row r="9" spans="1:21" ht="23.25" customHeight="1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0"/>
    </row>
    <row r="10" spans="1:21" ht="23.1" customHeight="1">
      <c r="A10" s="14"/>
      <c r="B10" s="3"/>
      <c r="C10" s="3"/>
      <c r="D10" s="3"/>
      <c r="E10" s="3"/>
      <c r="F10" s="3"/>
      <c r="G10" s="3"/>
      <c r="H10" s="17"/>
      <c r="I10" s="22"/>
      <c r="J10" s="147" t="s">
        <v>153</v>
      </c>
      <c r="K10" s="23"/>
      <c r="L10" s="10"/>
      <c r="M10" s="24"/>
      <c r="N10" s="25">
        <v>2577</v>
      </c>
      <c r="O10" s="25"/>
      <c r="P10" s="25">
        <f>N10</f>
        <v>2577</v>
      </c>
      <c r="Q10" s="25"/>
      <c r="R10" s="25">
        <f>P10*5</f>
        <v>12885</v>
      </c>
      <c r="S10" s="25"/>
      <c r="T10" s="25">
        <f>SUM(N10:R10)+3</f>
        <v>18042</v>
      </c>
      <c r="U10" s="4"/>
    </row>
    <row r="11" spans="1:21" ht="18" customHeight="1">
      <c r="A11" s="18"/>
      <c r="B11" s="30" t="s">
        <v>46</v>
      </c>
      <c r="C11" s="3"/>
      <c r="D11" s="3"/>
      <c r="E11" s="3"/>
      <c r="F11" s="3"/>
      <c r="G11" s="3"/>
      <c r="H11" s="139"/>
      <c r="I11" s="140" t="s">
        <v>47</v>
      </c>
      <c r="J11" s="140"/>
      <c r="K11" s="26"/>
      <c r="L11" s="10"/>
      <c r="M11" s="27"/>
      <c r="N11" s="28" t="s">
        <v>17</v>
      </c>
      <c r="O11" s="19"/>
      <c r="P11" s="28" t="s">
        <v>18</v>
      </c>
      <c r="Q11" s="19"/>
      <c r="R11" s="28" t="s">
        <v>19</v>
      </c>
      <c r="S11" s="19"/>
      <c r="T11" s="28" t="s">
        <v>5</v>
      </c>
      <c r="U11" s="6"/>
    </row>
    <row r="12" spans="1:21" ht="20.100000000000001" customHeight="1">
      <c r="A12" s="14"/>
      <c r="B12" s="3"/>
      <c r="C12" s="3"/>
      <c r="D12" s="3"/>
      <c r="E12" s="3"/>
      <c r="F12" s="3"/>
      <c r="G12" s="3"/>
      <c r="H12" s="20"/>
      <c r="I12" s="11"/>
      <c r="J12" s="11"/>
      <c r="K12" s="21"/>
      <c r="L12" s="10"/>
      <c r="M12" s="20"/>
      <c r="N12" s="11"/>
      <c r="O12" s="11"/>
      <c r="P12" s="11"/>
      <c r="Q12" s="11"/>
      <c r="R12" s="11"/>
      <c r="S12" s="11"/>
      <c r="T12" s="13"/>
      <c r="U12" s="7"/>
    </row>
    <row r="13" spans="1:21" ht="20.25" customHeight="1">
      <c r="A13" s="14"/>
      <c r="B13" s="3"/>
      <c r="C13" s="3"/>
      <c r="D13" s="3"/>
      <c r="E13" s="3"/>
      <c r="F13" s="3"/>
      <c r="G13" s="3"/>
      <c r="H13" s="12"/>
      <c r="I13" s="12"/>
      <c r="J13" s="12"/>
      <c r="K13" s="12"/>
      <c r="L13" s="10"/>
      <c r="M13" s="12"/>
      <c r="N13" s="12"/>
      <c r="O13" s="12"/>
      <c r="P13" s="12"/>
      <c r="Q13" s="12"/>
      <c r="R13" s="12"/>
      <c r="S13" s="12"/>
      <c r="T13" s="19"/>
      <c r="U13" s="5"/>
    </row>
    <row r="14" spans="1:21" ht="24" customHeight="1">
      <c r="A14" s="18"/>
      <c r="B14" s="3" t="s">
        <v>158</v>
      </c>
      <c r="C14" s="3"/>
      <c r="D14" s="3"/>
      <c r="E14" s="3"/>
      <c r="F14" s="3"/>
      <c r="G14" s="3"/>
      <c r="H14" s="3"/>
      <c r="I14" s="3"/>
      <c r="J14" s="138"/>
      <c r="K14" s="3"/>
      <c r="L14" s="3"/>
      <c r="M14" s="3"/>
      <c r="N14" s="3"/>
      <c r="O14" s="3"/>
      <c r="P14" s="138"/>
      <c r="Q14" s="3"/>
      <c r="R14" s="296"/>
      <c r="S14" s="3"/>
      <c r="T14" s="10"/>
      <c r="U14" s="8"/>
    </row>
    <row r="15" spans="1:21" ht="24" customHeight="1">
      <c r="A15" s="18"/>
      <c r="B15" s="3"/>
      <c r="C15" s="3"/>
      <c r="D15" s="3"/>
      <c r="E15" s="3"/>
      <c r="F15" s="3"/>
      <c r="G15" s="324" t="s">
        <v>159</v>
      </c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296"/>
      <c r="S15" s="3"/>
      <c r="T15" s="10"/>
      <c r="U15" s="8"/>
    </row>
    <row r="16" spans="1:21" ht="15" customHeight="1">
      <c r="A16" s="14" t="s">
        <v>16</v>
      </c>
      <c r="B16" s="3"/>
      <c r="C16" s="3"/>
      <c r="D16" s="3"/>
      <c r="E16" s="3"/>
      <c r="F16" s="3"/>
      <c r="G16" s="116" t="s">
        <v>161</v>
      </c>
      <c r="H16" s="3"/>
      <c r="J16" s="303" t="s">
        <v>162</v>
      </c>
      <c r="K16" s="3"/>
      <c r="L16" s="3"/>
      <c r="M16" s="3"/>
      <c r="N16" s="3"/>
      <c r="O16" s="127" t="s">
        <v>157</v>
      </c>
      <c r="P16" s="3"/>
      <c r="Q16" s="3"/>
      <c r="R16" s="3"/>
      <c r="S16" s="3"/>
      <c r="T16" s="10"/>
    </row>
    <row r="17" spans="1:22" ht="32.25" customHeight="1">
      <c r="A17" s="14"/>
      <c r="B17" s="309" t="s">
        <v>97</v>
      </c>
      <c r="C17" s="310"/>
      <c r="D17" s="311"/>
      <c r="E17" s="312"/>
      <c r="F17" s="312"/>
      <c r="G17" s="313">
        <f>'Budget Summary'!D13</f>
        <v>530000</v>
      </c>
      <c r="H17" s="314"/>
      <c r="I17" s="302"/>
      <c r="J17" s="313">
        <f>'Budget Summary'!G13</f>
        <v>0</v>
      </c>
      <c r="K17" s="302">
        <f>'Budget Summary'!E20</f>
        <v>0</v>
      </c>
      <c r="L17" s="302">
        <f>'Budget Summary'!F20</f>
        <v>0</v>
      </c>
      <c r="M17" s="309"/>
      <c r="N17" s="315"/>
      <c r="O17" s="310"/>
      <c r="P17" s="316">
        <f>J17+G17</f>
        <v>530000</v>
      </c>
      <c r="Q17" s="310"/>
      <c r="R17" s="310"/>
      <c r="S17" s="309"/>
      <c r="T17" s="317">
        <f>P17*100/P20</f>
        <v>29.736856870336084</v>
      </c>
      <c r="U17" s="10" t="s">
        <v>21</v>
      </c>
      <c r="V17" s="15"/>
    </row>
    <row r="18" spans="1:22" ht="20.25" customHeight="1">
      <c r="A18" s="14"/>
      <c r="B18" s="309" t="s">
        <v>168</v>
      </c>
      <c r="C18" s="310"/>
      <c r="D18" s="311"/>
      <c r="E18" s="326" t="s">
        <v>169</v>
      </c>
      <c r="F18" s="327"/>
      <c r="G18" s="318">
        <f>'Budget Summary'!H13</f>
        <v>391300</v>
      </c>
      <c r="H18" s="314"/>
      <c r="I18" s="302"/>
      <c r="J18" s="302">
        <f>'Budget Summary'!H20+'Budget Summary'!I20+'Budget Summary'!J20+'Budget Summary'!K20</f>
        <v>432960</v>
      </c>
      <c r="K18" s="302"/>
      <c r="L18" s="302"/>
      <c r="M18" s="309"/>
      <c r="N18" s="315"/>
      <c r="O18" s="310"/>
      <c r="P18" s="316">
        <f>J18+G18</f>
        <v>824260</v>
      </c>
      <c r="Q18" s="310"/>
      <c r="R18" s="319"/>
      <c r="S18" s="309"/>
      <c r="T18" s="317">
        <f>P18*100/P20</f>
        <v>46.24698423385513</v>
      </c>
      <c r="U18" s="10" t="s">
        <v>21</v>
      </c>
      <c r="V18" s="15"/>
    </row>
    <row r="19" spans="1:22" ht="21.95" customHeight="1">
      <c r="A19" s="14"/>
      <c r="B19" s="309" t="s">
        <v>22</v>
      </c>
      <c r="C19" s="310"/>
      <c r="D19" s="311"/>
      <c r="E19" s="312"/>
      <c r="F19" s="312"/>
      <c r="G19" s="320" t="s">
        <v>160</v>
      </c>
      <c r="H19" s="314"/>
      <c r="I19" s="302"/>
      <c r="J19" s="302">
        <f>'Budget Summary'!L20+'Budget Summary'!M20+'Budget Summary'!N20+'Budget Summary'!O20</f>
        <v>428040</v>
      </c>
      <c r="K19" s="302"/>
      <c r="L19" s="302"/>
      <c r="M19" s="309"/>
      <c r="N19" s="315"/>
      <c r="O19" s="310"/>
      <c r="P19" s="316">
        <f>'Budget Summary'!L22</f>
        <v>428040</v>
      </c>
      <c r="Q19" s="310"/>
      <c r="R19" s="310"/>
      <c r="S19" s="309"/>
      <c r="T19" s="317">
        <f>P19*100/P20</f>
        <v>24.016158895808786</v>
      </c>
      <c r="U19" s="10" t="s">
        <v>21</v>
      </c>
      <c r="V19" s="15"/>
    </row>
    <row r="20" spans="1:22" ht="21.95" customHeight="1" thickBot="1">
      <c r="A20" s="14"/>
      <c r="B20" s="309" t="s">
        <v>23</v>
      </c>
      <c r="C20" s="310"/>
      <c r="D20" s="311"/>
      <c r="E20" s="312"/>
      <c r="F20" s="312"/>
      <c r="G20" s="321">
        <f>SUM(G17:G19)</f>
        <v>921300</v>
      </c>
      <c r="H20" s="314"/>
      <c r="I20" s="302"/>
      <c r="J20" s="321">
        <f>SUM(J17:J19)</f>
        <v>861000</v>
      </c>
      <c r="K20" s="302"/>
      <c r="L20" s="302"/>
      <c r="M20" s="309"/>
      <c r="N20" s="315"/>
      <c r="O20" s="310"/>
      <c r="P20" s="322">
        <f>SUM(P17:P19)</f>
        <v>1782300</v>
      </c>
      <c r="Q20" s="310"/>
      <c r="R20" s="310"/>
      <c r="S20" s="309"/>
      <c r="T20" s="317">
        <f>SUM(T17:T19)</f>
        <v>100</v>
      </c>
      <c r="U20" s="10" t="s">
        <v>21</v>
      </c>
      <c r="V20" s="15"/>
    </row>
    <row r="21" spans="1:22" ht="18" customHeight="1" thickTop="1">
      <c r="A21" s="14"/>
      <c r="B21" s="3"/>
      <c r="C21" s="3"/>
      <c r="D21" s="3"/>
      <c r="E21" s="3"/>
      <c r="F21" s="3"/>
      <c r="G21" s="300"/>
      <c r="H21" s="300"/>
      <c r="I21" s="301"/>
      <c r="J21" s="301"/>
      <c r="K21" s="301"/>
      <c r="L21" s="301"/>
      <c r="M21" s="15"/>
      <c r="N21" s="31"/>
      <c r="P21" s="15"/>
      <c r="S21" s="15"/>
      <c r="T21" s="15"/>
      <c r="U21" s="15"/>
      <c r="V21" s="15"/>
    </row>
    <row r="22" spans="1:22" ht="21.95" customHeight="1">
      <c r="A22" s="18"/>
      <c r="B22" s="3" t="s">
        <v>156</v>
      </c>
      <c r="C22" s="3"/>
      <c r="D22" s="3"/>
      <c r="E22" s="3"/>
      <c r="F22" s="3"/>
      <c r="G22" s="3"/>
      <c r="H22" s="3"/>
      <c r="I22" s="15"/>
      <c r="J22" s="15"/>
      <c r="K22" s="15"/>
      <c r="L22" s="15"/>
      <c r="M22" s="15"/>
      <c r="N22" s="15"/>
      <c r="O22" s="15"/>
      <c r="P22" s="304"/>
      <c r="Q22" s="15"/>
      <c r="R22" s="15"/>
      <c r="S22" s="15"/>
      <c r="T22" s="15"/>
    </row>
    <row r="23" spans="1:22" ht="21.95" customHeight="1">
      <c r="A23" s="18"/>
      <c r="B23" s="15" t="s">
        <v>163</v>
      </c>
      <c r="C23" s="15"/>
      <c r="D23" s="15"/>
      <c r="E23" s="15"/>
      <c r="F23" s="31" t="s">
        <v>20</v>
      </c>
      <c r="G23" s="29">
        <f>P20/T10</f>
        <v>98.786165613568343</v>
      </c>
      <c r="J23" s="15"/>
      <c r="K23" s="15"/>
      <c r="L23" s="15"/>
      <c r="M23" s="15"/>
      <c r="N23" s="15"/>
      <c r="O23" s="15"/>
      <c r="P23" s="304"/>
      <c r="Q23" s="15"/>
      <c r="R23" s="15"/>
      <c r="S23" s="15"/>
      <c r="T23" s="15"/>
    </row>
    <row r="24" spans="1:22" ht="23.25" customHeight="1">
      <c r="A24" s="14"/>
      <c r="B24" s="15" t="s">
        <v>24</v>
      </c>
      <c r="C24" s="15"/>
      <c r="D24" s="15"/>
      <c r="E24" s="15"/>
      <c r="F24" s="31" t="s">
        <v>20</v>
      </c>
      <c r="G24" s="29">
        <f>G20/T10</f>
        <v>51.064183571666113</v>
      </c>
      <c r="J24" s="10"/>
      <c r="K24" s="10"/>
      <c r="L24" s="10"/>
      <c r="M24" s="3"/>
      <c r="N24" s="3"/>
      <c r="O24" s="3"/>
      <c r="P24" s="10"/>
      <c r="Q24" s="10"/>
      <c r="R24" s="10"/>
      <c r="S24" s="10"/>
      <c r="T24" s="10"/>
    </row>
    <row r="25" spans="1:22" ht="30.75" customHeight="1">
      <c r="A25" s="10"/>
      <c r="B25" s="15" t="s">
        <v>25</v>
      </c>
      <c r="C25" s="15"/>
      <c r="D25" s="15"/>
      <c r="E25" s="15"/>
      <c r="F25" s="31" t="s">
        <v>20</v>
      </c>
      <c r="G25" s="29">
        <f>J20/T10</f>
        <v>47.72198204190223</v>
      </c>
      <c r="J25" s="10"/>
      <c r="K25" s="10"/>
      <c r="L25" s="10"/>
      <c r="M25" s="3"/>
      <c r="N25" s="3"/>
      <c r="O25" s="3"/>
      <c r="P25" s="10"/>
      <c r="Q25" s="10"/>
      <c r="R25" s="10"/>
      <c r="S25" s="10"/>
      <c r="T25" s="10"/>
    </row>
    <row r="26" spans="1:22" ht="15">
      <c r="A26" s="3"/>
      <c r="B26" s="3"/>
      <c r="C26" s="3"/>
      <c r="D26" s="3"/>
      <c r="E26" s="3"/>
      <c r="F26" s="3"/>
      <c r="G26" s="3"/>
      <c r="H26" s="3"/>
      <c r="I26" s="3"/>
      <c r="J26" s="10"/>
      <c r="K26" s="10"/>
      <c r="L26" s="10"/>
      <c r="M26" s="3"/>
      <c r="N26" s="3"/>
      <c r="O26" s="3"/>
      <c r="P26" s="3"/>
      <c r="Q26" s="3"/>
      <c r="R26" s="3"/>
      <c r="S26" s="3"/>
      <c r="T26" s="10"/>
    </row>
    <row r="27" spans="1:22" ht="15">
      <c r="D27" s="3"/>
      <c r="E27" s="3"/>
      <c r="F27" s="3"/>
      <c r="G27" s="3"/>
      <c r="H27" s="3"/>
    </row>
    <row r="28" spans="1:22" ht="14.25">
      <c r="B28" s="15" t="s">
        <v>164</v>
      </c>
      <c r="C28" s="15"/>
      <c r="D28" s="15"/>
    </row>
    <row r="29" spans="1:22" ht="16.5" customHeight="1">
      <c r="F29" s="31" t="s">
        <v>20</v>
      </c>
      <c r="G29" s="29">
        <f>P17/T10</f>
        <v>29.375900676199979</v>
      </c>
    </row>
  </sheetData>
  <mergeCells count="3">
    <mergeCell ref="R1:T1"/>
    <mergeCell ref="G15:Q15"/>
    <mergeCell ref="E18:F18"/>
  </mergeCells>
  <phoneticPr fontId="0" type="noConversion"/>
  <pageMargins left="0.8" right="0" top="1" bottom="0.75" header="0.5" footer="0.5"/>
  <pageSetup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topLeftCell="E9" workbookViewId="0">
      <selection activeCell="L22" sqref="L22"/>
    </sheetView>
  </sheetViews>
  <sheetFormatPr defaultRowHeight="12.75"/>
  <cols>
    <col min="1" max="1" width="5.140625" customWidth="1"/>
    <col min="2" max="2" width="10.42578125" customWidth="1"/>
    <col min="3" max="3" width="14" customWidth="1"/>
    <col min="4" max="4" width="8.85546875" customWidth="1"/>
    <col min="5" max="6" width="8.28515625" customWidth="1"/>
    <col min="7" max="7" width="8.7109375" customWidth="1"/>
    <col min="8" max="8" width="10.28515625" customWidth="1"/>
    <col min="9" max="15" width="8.7109375" customWidth="1"/>
    <col min="16" max="16" width="11.5703125" customWidth="1"/>
    <col min="17" max="17" width="10.28515625" bestFit="1" customWidth="1"/>
  </cols>
  <sheetData>
    <row r="1" spans="1:1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38" t="s">
        <v>109</v>
      </c>
      <c r="O1" s="338"/>
      <c r="P1" s="338"/>
    </row>
    <row r="2" spans="1:17" ht="18">
      <c r="A2" s="186" t="s">
        <v>82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ht="9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5">
      <c r="A4" s="2" t="s">
        <v>12</v>
      </c>
      <c r="B4" s="19"/>
      <c r="C4" s="11" t="s">
        <v>98</v>
      </c>
      <c r="D4" s="11"/>
      <c r="E4" s="11"/>
      <c r="F4" s="13"/>
      <c r="G4" s="13"/>
      <c r="H4" s="13"/>
      <c r="I4" s="13"/>
      <c r="J4" s="13"/>
      <c r="K4" s="13"/>
      <c r="L4" s="19"/>
      <c r="M4" s="19"/>
      <c r="N4" s="19"/>
      <c r="O4" s="19"/>
      <c r="P4" s="19"/>
    </row>
    <row r="5" spans="1:17" ht="18.75" customHeight="1">
      <c r="A5" s="2" t="s">
        <v>13</v>
      </c>
      <c r="B5" s="19"/>
      <c r="C5" s="16" t="s">
        <v>107</v>
      </c>
      <c r="D5" s="11"/>
      <c r="E5" s="11"/>
      <c r="F5" s="13"/>
      <c r="G5" s="13"/>
      <c r="H5" s="13"/>
      <c r="I5" s="13"/>
      <c r="J5" s="13"/>
      <c r="K5" s="13"/>
      <c r="L5" s="116" t="s">
        <v>14</v>
      </c>
      <c r="M5" s="13"/>
      <c r="N5" s="346" t="s">
        <v>64</v>
      </c>
      <c r="O5" s="347"/>
      <c r="P5" s="13"/>
    </row>
    <row r="6" spans="1:17" ht="13.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348" t="s">
        <v>172</v>
      </c>
      <c r="L6" s="348"/>
      <c r="M6" s="348"/>
      <c r="N6" s="348"/>
      <c r="O6" s="348"/>
      <c r="P6" s="348"/>
    </row>
    <row r="7" spans="1:17" ht="19.5" customHeight="1" thickTop="1" thickBot="1">
      <c r="A7" s="15"/>
      <c r="B7" s="15"/>
      <c r="C7" s="15"/>
      <c r="D7" s="354" t="s">
        <v>94</v>
      </c>
      <c r="E7" s="355"/>
      <c r="F7" s="355"/>
      <c r="G7" s="356"/>
      <c r="H7" s="307" t="s">
        <v>0</v>
      </c>
      <c r="I7" s="187"/>
      <c r="J7" s="188"/>
      <c r="K7" s="188"/>
      <c r="L7" s="307" t="s">
        <v>1</v>
      </c>
      <c r="M7" s="187"/>
      <c r="N7" s="188"/>
      <c r="O7" s="188"/>
      <c r="P7" s="349" t="s">
        <v>2</v>
      </c>
    </row>
    <row r="8" spans="1:17" ht="30.75" customHeight="1" thickTop="1" thickBot="1">
      <c r="A8" s="189" t="s">
        <v>3</v>
      </c>
      <c r="B8" s="190" t="s">
        <v>4</v>
      </c>
      <c r="C8" s="191"/>
      <c r="D8" s="149" t="s">
        <v>78</v>
      </c>
      <c r="E8" s="150" t="s">
        <v>79</v>
      </c>
      <c r="F8" s="150" t="s">
        <v>80</v>
      </c>
      <c r="G8" s="151" t="s">
        <v>81</v>
      </c>
      <c r="H8" s="152" t="s">
        <v>78</v>
      </c>
      <c r="I8" s="150" t="s">
        <v>79</v>
      </c>
      <c r="J8" s="150" t="s">
        <v>80</v>
      </c>
      <c r="K8" s="153" t="s">
        <v>81</v>
      </c>
      <c r="L8" s="154" t="s">
        <v>78</v>
      </c>
      <c r="M8" s="150" t="s">
        <v>79</v>
      </c>
      <c r="N8" s="150" t="s">
        <v>80</v>
      </c>
      <c r="O8" s="155" t="s">
        <v>81</v>
      </c>
      <c r="P8" s="350"/>
    </row>
    <row r="9" spans="1:17" ht="21" customHeight="1" thickTop="1" thickBot="1">
      <c r="A9" s="192" t="s">
        <v>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4"/>
    </row>
    <row r="10" spans="1:17" ht="21.75" customHeight="1" thickTop="1">
      <c r="A10" s="195">
        <v>1.1000000000000001</v>
      </c>
      <c r="B10" s="196" t="s">
        <v>91</v>
      </c>
      <c r="C10" s="197"/>
      <c r="D10" s="204">
        <v>0</v>
      </c>
      <c r="E10" s="213">
        <v>0</v>
      </c>
      <c r="F10" s="214">
        <v>0</v>
      </c>
      <c r="G10" s="198">
        <v>0</v>
      </c>
      <c r="H10" s="215">
        <f>'Equip NGO Held'!E14</f>
        <v>44700</v>
      </c>
      <c r="I10" s="213">
        <v>0</v>
      </c>
      <c r="J10" s="214">
        <v>0</v>
      </c>
      <c r="K10" s="206">
        <v>0</v>
      </c>
      <c r="L10" s="215">
        <v>0</v>
      </c>
      <c r="M10" s="213">
        <v>0</v>
      </c>
      <c r="N10" s="214">
        <v>0</v>
      </c>
      <c r="O10" s="199">
        <f>SUM(L10:N10)</f>
        <v>0</v>
      </c>
      <c r="P10" s="229">
        <f>SUM(D10:O10)</f>
        <v>44700</v>
      </c>
    </row>
    <row r="11" spans="1:17" ht="21.75" customHeight="1">
      <c r="A11" s="200">
        <v>1.2</v>
      </c>
      <c r="B11" s="201" t="s">
        <v>59</v>
      </c>
      <c r="C11" s="202"/>
      <c r="D11" s="209">
        <f>'Req.from ADP'!E14</f>
        <v>530000</v>
      </c>
      <c r="E11" s="208">
        <v>0</v>
      </c>
      <c r="F11" s="216">
        <v>0</v>
      </c>
      <c r="G11" s="198">
        <v>0</v>
      </c>
      <c r="H11" s="209">
        <f>'Equip NGO Held'!E31</f>
        <v>346600</v>
      </c>
      <c r="I11" s="208">
        <v>0</v>
      </c>
      <c r="J11" s="216">
        <v>0</v>
      </c>
      <c r="K11" s="198">
        <v>0</v>
      </c>
      <c r="L11" s="209">
        <v>0</v>
      </c>
      <c r="M11" s="208">
        <v>0</v>
      </c>
      <c r="N11" s="216">
        <v>0</v>
      </c>
      <c r="O11" s="198">
        <v>0</v>
      </c>
      <c r="P11" s="229">
        <f>SUM(D11:O11)</f>
        <v>876600</v>
      </c>
    </row>
    <row r="12" spans="1:17" ht="21.75" customHeight="1">
      <c r="A12" s="200">
        <v>1.3</v>
      </c>
      <c r="B12" s="201"/>
      <c r="C12" s="202"/>
      <c r="D12" s="209"/>
      <c r="E12" s="208"/>
      <c r="F12" s="216"/>
      <c r="G12" s="198"/>
      <c r="H12" s="209"/>
      <c r="I12" s="208"/>
      <c r="J12" s="216"/>
      <c r="K12" s="198"/>
      <c r="L12" s="209"/>
      <c r="M12" s="208"/>
      <c r="N12" s="216"/>
      <c r="O12" s="198"/>
      <c r="P12" s="229"/>
    </row>
    <row r="13" spans="1:17" ht="21.75" customHeight="1" thickBot="1">
      <c r="A13" s="351" t="s">
        <v>8</v>
      </c>
      <c r="B13" s="352"/>
      <c r="C13" s="353"/>
      <c r="D13" s="217">
        <f>SUM(D10:D11)</f>
        <v>530000</v>
      </c>
      <c r="E13" s="225"/>
      <c r="F13" s="226">
        <f t="shared" ref="D13:O13" si="0">SUM(F10:F11)</f>
        <v>0</v>
      </c>
      <c r="G13" s="227">
        <f t="shared" si="0"/>
        <v>0</v>
      </c>
      <c r="H13" s="217">
        <f>SUM(H10:H11)</f>
        <v>391300</v>
      </c>
      <c r="I13" s="218"/>
      <c r="J13" s="219">
        <f t="shared" si="0"/>
        <v>0</v>
      </c>
      <c r="K13" s="220">
        <f t="shared" si="0"/>
        <v>0</v>
      </c>
      <c r="L13" s="217">
        <f t="shared" si="0"/>
        <v>0</v>
      </c>
      <c r="M13" s="218"/>
      <c r="N13" s="219">
        <f t="shared" si="0"/>
        <v>0</v>
      </c>
      <c r="O13" s="220">
        <f t="shared" si="0"/>
        <v>0</v>
      </c>
      <c r="P13" s="230">
        <f>SUM(P10:P11)</f>
        <v>921300</v>
      </c>
      <c r="Q13" s="185"/>
    </row>
    <row r="14" spans="1:17" ht="21" customHeight="1" thickTop="1" thickBot="1">
      <c r="A14" s="192" t="s">
        <v>9</v>
      </c>
      <c r="B14" s="193"/>
      <c r="C14" s="19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31"/>
    </row>
    <row r="15" spans="1:17" ht="21.75" customHeight="1" thickTop="1">
      <c r="A15" s="195">
        <v>2.1</v>
      </c>
      <c r="B15" s="344" t="s">
        <v>43</v>
      </c>
      <c r="C15" s="345"/>
      <c r="D15" s="204">
        <v>0</v>
      </c>
      <c r="E15" s="205">
        <f>D15</f>
        <v>0</v>
      </c>
      <c r="F15" s="205">
        <f>E15</f>
        <v>0</v>
      </c>
      <c r="G15" s="206">
        <f>F15</f>
        <v>0</v>
      </c>
      <c r="H15" s="204">
        <f>'Staff Salary'!E15/4</f>
        <v>63000</v>
      </c>
      <c r="I15" s="205">
        <f>H15</f>
        <v>63000</v>
      </c>
      <c r="J15" s="205">
        <f>I15</f>
        <v>63000</v>
      </c>
      <c r="K15" s="199">
        <f>J15</f>
        <v>63000</v>
      </c>
      <c r="L15" s="204">
        <f>'Staff Salary'!F15/4</f>
        <v>51000</v>
      </c>
      <c r="M15" s="205">
        <f>L15</f>
        <v>51000</v>
      </c>
      <c r="N15" s="207">
        <f>M15</f>
        <v>51000</v>
      </c>
      <c r="O15" s="199">
        <f>N15</f>
        <v>51000</v>
      </c>
      <c r="P15" s="232">
        <f>SUM(D15:O15)</f>
        <v>456000</v>
      </c>
    </row>
    <row r="16" spans="1:17" ht="19.5" customHeight="1">
      <c r="A16" s="357">
        <v>2.2000000000000002</v>
      </c>
      <c r="B16" s="298" t="s">
        <v>154</v>
      </c>
      <c r="C16" s="299"/>
      <c r="D16" s="336">
        <v>0</v>
      </c>
      <c r="E16" s="334">
        <v>0</v>
      </c>
      <c r="F16" s="334">
        <v>0</v>
      </c>
      <c r="G16" s="328">
        <v>0</v>
      </c>
      <c r="H16" s="336">
        <f>'Training Annex'!H20</f>
        <v>17400</v>
      </c>
      <c r="I16" s="334">
        <v>0</v>
      </c>
      <c r="J16" s="334">
        <v>0</v>
      </c>
      <c r="K16" s="328">
        <v>0</v>
      </c>
      <c r="L16" s="336">
        <v>0</v>
      </c>
      <c r="M16" s="334">
        <v>0</v>
      </c>
      <c r="N16" s="334">
        <v>0</v>
      </c>
      <c r="O16" s="328">
        <v>0</v>
      </c>
      <c r="P16" s="330">
        <f>SUM(H16:O17)</f>
        <v>17400</v>
      </c>
    </row>
    <row r="17" spans="1:16" ht="19.5" customHeight="1">
      <c r="A17" s="358"/>
      <c r="B17" s="332" t="s">
        <v>155</v>
      </c>
      <c r="C17" s="333"/>
      <c r="D17" s="337"/>
      <c r="E17" s="335"/>
      <c r="F17" s="335"/>
      <c r="G17" s="329"/>
      <c r="H17" s="337"/>
      <c r="I17" s="335"/>
      <c r="J17" s="335"/>
      <c r="K17" s="329"/>
      <c r="L17" s="337"/>
      <c r="M17" s="335"/>
      <c r="N17" s="335"/>
      <c r="O17" s="329"/>
      <c r="P17" s="331"/>
    </row>
    <row r="18" spans="1:16" ht="21.75" customHeight="1">
      <c r="A18" s="200">
        <v>2.2999999999999998</v>
      </c>
      <c r="B18" s="201" t="s">
        <v>66</v>
      </c>
      <c r="C18" s="210"/>
      <c r="D18" s="209"/>
      <c r="E18" s="208">
        <f>D18</f>
        <v>0</v>
      </c>
      <c r="F18" s="208">
        <f>E18</f>
        <v>0</v>
      </c>
      <c r="G18" s="198">
        <f>F18</f>
        <v>0</v>
      </c>
      <c r="H18" s="209">
        <f>'Medicine &amp; Utility'!F13/4</f>
        <v>33750</v>
      </c>
      <c r="I18" s="208">
        <f t="shared" ref="I18:K19" si="1">H18</f>
        <v>33750</v>
      </c>
      <c r="J18" s="208">
        <f t="shared" si="1"/>
        <v>33750</v>
      </c>
      <c r="K18" s="198">
        <f t="shared" si="1"/>
        <v>33750</v>
      </c>
      <c r="L18" s="209">
        <f>'Medicine &amp; Utility'!H13/4</f>
        <v>33750</v>
      </c>
      <c r="M18" s="208">
        <f>L18</f>
        <v>33750</v>
      </c>
      <c r="N18" s="208">
        <f>L18</f>
        <v>33750</v>
      </c>
      <c r="O18" s="198">
        <f>L18</f>
        <v>33750</v>
      </c>
      <c r="P18" s="229">
        <f>SUM(D18:O18)</f>
        <v>270000</v>
      </c>
    </row>
    <row r="19" spans="1:16" ht="21.75" customHeight="1">
      <c r="A19" s="200">
        <v>2.4</v>
      </c>
      <c r="B19" s="201" t="s">
        <v>75</v>
      </c>
      <c r="C19" s="210"/>
      <c r="D19" s="209"/>
      <c r="E19" s="208"/>
      <c r="F19" s="208">
        <v>0</v>
      </c>
      <c r="G19" s="198">
        <v>0</v>
      </c>
      <c r="H19" s="209">
        <f>'Medicine &amp; Utility'!F22/4</f>
        <v>7140</v>
      </c>
      <c r="I19" s="208">
        <f t="shared" si="1"/>
        <v>7140</v>
      </c>
      <c r="J19" s="208">
        <f t="shared" si="1"/>
        <v>7140</v>
      </c>
      <c r="K19" s="198">
        <f t="shared" si="1"/>
        <v>7140</v>
      </c>
      <c r="L19" s="209">
        <f>'Medicine &amp; Utility'!H22/4</f>
        <v>22260</v>
      </c>
      <c r="M19" s="208">
        <f>L19</f>
        <v>22260</v>
      </c>
      <c r="N19" s="208">
        <f>M19</f>
        <v>22260</v>
      </c>
      <c r="O19" s="198">
        <f>N19</f>
        <v>22260</v>
      </c>
      <c r="P19" s="229">
        <f>SUM(D19:O19)</f>
        <v>117600</v>
      </c>
    </row>
    <row r="20" spans="1:16" ht="21.75" customHeight="1" thickBot="1">
      <c r="A20" s="339" t="s">
        <v>10</v>
      </c>
      <c r="B20" s="340" t="s">
        <v>7</v>
      </c>
      <c r="C20" s="341"/>
      <c r="D20" s="217">
        <f t="shared" ref="D20:G20" si="2">SUM(D15:D19)</f>
        <v>0</v>
      </c>
      <c r="E20" s="218">
        <f t="shared" si="2"/>
        <v>0</v>
      </c>
      <c r="F20" s="218">
        <f t="shared" si="2"/>
        <v>0</v>
      </c>
      <c r="G20" s="220">
        <f t="shared" si="2"/>
        <v>0</v>
      </c>
      <c r="H20" s="217">
        <f>SUM(H15:H19)</f>
        <v>121290</v>
      </c>
      <c r="I20" s="218">
        <f t="shared" ref="H20:P20" si="3">SUM(I15:I19)</f>
        <v>103890</v>
      </c>
      <c r="J20" s="218">
        <f t="shared" si="3"/>
        <v>103890</v>
      </c>
      <c r="K20" s="220">
        <f t="shared" si="3"/>
        <v>103890</v>
      </c>
      <c r="L20" s="217">
        <f t="shared" si="3"/>
        <v>107010</v>
      </c>
      <c r="M20" s="218">
        <f t="shared" si="3"/>
        <v>107010</v>
      </c>
      <c r="N20" s="218">
        <f t="shared" si="3"/>
        <v>107010</v>
      </c>
      <c r="O20" s="220">
        <f t="shared" si="3"/>
        <v>107010</v>
      </c>
      <c r="P20" s="230">
        <f t="shared" si="3"/>
        <v>861000</v>
      </c>
    </row>
    <row r="21" spans="1:16" ht="23.25" customHeight="1" thickTop="1" thickBot="1">
      <c r="A21" s="342" t="s">
        <v>11</v>
      </c>
      <c r="B21" s="343"/>
      <c r="C21" s="343"/>
      <c r="D21" s="221">
        <f t="shared" ref="D21:G21" si="4">D20+D13</f>
        <v>530000</v>
      </c>
      <c r="E21" s="222">
        <f t="shared" si="4"/>
        <v>0</v>
      </c>
      <c r="F21" s="223">
        <f t="shared" si="4"/>
        <v>0</v>
      </c>
      <c r="G21" s="224">
        <f t="shared" si="4"/>
        <v>0</v>
      </c>
      <c r="H21" s="221">
        <f>H20+H13</f>
        <v>512590</v>
      </c>
      <c r="I21" s="222">
        <f t="shared" ref="H21:P21" si="5">I20+I13</f>
        <v>103890</v>
      </c>
      <c r="J21" s="223">
        <f t="shared" si="5"/>
        <v>103890</v>
      </c>
      <c r="K21" s="224">
        <f t="shared" si="5"/>
        <v>103890</v>
      </c>
      <c r="L21" s="221">
        <f t="shared" si="5"/>
        <v>107010</v>
      </c>
      <c r="M21" s="222">
        <f t="shared" si="5"/>
        <v>107010</v>
      </c>
      <c r="N21" s="223">
        <f t="shared" si="5"/>
        <v>107010</v>
      </c>
      <c r="O21" s="224">
        <f t="shared" si="5"/>
        <v>107010</v>
      </c>
      <c r="P21" s="233">
        <f t="shared" si="5"/>
        <v>1782300</v>
      </c>
    </row>
    <row r="22" spans="1:16" ht="23.25" customHeight="1" thickTop="1">
      <c r="A22" s="212" t="s">
        <v>92</v>
      </c>
      <c r="C22" s="211"/>
      <c r="D22" s="228">
        <f>SUM(D21:G21)</f>
        <v>530000</v>
      </c>
      <c r="E22" s="235"/>
      <c r="F22" s="235"/>
      <c r="G22" s="235"/>
      <c r="H22" s="228">
        <f>SUM(H21:K21)</f>
        <v>824260</v>
      </c>
      <c r="I22" s="235"/>
      <c r="J22" s="235"/>
      <c r="K22" s="235"/>
      <c r="L22" s="228">
        <f>SUM(L21:O21)</f>
        <v>428040</v>
      </c>
      <c r="P22" s="234"/>
    </row>
    <row r="23" spans="1:16" ht="24.75" customHeight="1">
      <c r="A23" s="237" t="s">
        <v>176</v>
      </c>
      <c r="B23" s="9"/>
      <c r="C23" s="9"/>
      <c r="D23" s="23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5" spans="1:16">
      <c r="B25" s="297"/>
      <c r="E25" s="137"/>
      <c r="H25" s="185"/>
      <c r="P25" s="1"/>
    </row>
    <row r="26" spans="1:16" ht="13.5">
      <c r="I26" s="293"/>
    </row>
  </sheetData>
  <mergeCells count="24">
    <mergeCell ref="N1:P1"/>
    <mergeCell ref="A20:C20"/>
    <mergeCell ref="A21:C21"/>
    <mergeCell ref="B15:C15"/>
    <mergeCell ref="N5:O5"/>
    <mergeCell ref="K6:P6"/>
    <mergeCell ref="P7:P8"/>
    <mergeCell ref="A13:C13"/>
    <mergeCell ref="D7:G7"/>
    <mergeCell ref="A16:A17"/>
    <mergeCell ref="D16:D17"/>
    <mergeCell ref="E16:E17"/>
    <mergeCell ref="F16:F17"/>
    <mergeCell ref="G16:G17"/>
    <mergeCell ref="H16:H17"/>
    <mergeCell ref="N16:N17"/>
    <mergeCell ref="O16:O17"/>
    <mergeCell ref="P16:P17"/>
    <mergeCell ref="B17:C17"/>
    <mergeCell ref="I16:I17"/>
    <mergeCell ref="J16:J17"/>
    <mergeCell ref="K16:K17"/>
    <mergeCell ref="L16:L17"/>
    <mergeCell ref="M16:M17"/>
  </mergeCells>
  <phoneticPr fontId="0" type="noConversion"/>
  <pageMargins left="0.55000000000000004" right="0.2" top="0.5" bottom="0.25" header="0.5" footer="0.5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showOutlineSymbols="0" topLeftCell="A20" zoomScale="90" workbookViewId="0">
      <selection activeCell="A33" sqref="A33"/>
    </sheetView>
  </sheetViews>
  <sheetFormatPr defaultColWidth="12.42578125" defaultRowHeight="15"/>
  <cols>
    <col min="1" max="1" width="4.42578125" style="32" customWidth="1"/>
    <col min="2" max="2" width="33" style="32" customWidth="1"/>
    <col min="3" max="3" width="8.7109375" style="32" customWidth="1"/>
    <col min="4" max="4" width="11.5703125" style="32" customWidth="1"/>
    <col min="5" max="5" width="11.85546875" style="32" customWidth="1"/>
    <col min="6" max="6" width="16.5703125" style="32" customWidth="1"/>
    <col min="7" max="16384" width="12.42578125" style="32"/>
  </cols>
  <sheetData>
    <row r="1" spans="1:7">
      <c r="A1" s="81"/>
      <c r="B1" s="81"/>
      <c r="C1" s="81"/>
      <c r="D1" s="81"/>
      <c r="E1" s="81"/>
      <c r="F1" s="240" t="s">
        <v>114</v>
      </c>
    </row>
    <row r="2" spans="1:7" ht="24.75" customHeight="1">
      <c r="A2" s="361" t="s">
        <v>48</v>
      </c>
      <c r="B2" s="361"/>
      <c r="C2" s="361"/>
      <c r="D2" s="361"/>
      <c r="E2" s="361"/>
      <c r="F2" s="361"/>
    </row>
    <row r="3" spans="1:7" ht="22.5" customHeight="1">
      <c r="A3" s="168" t="s">
        <v>119</v>
      </c>
      <c r="B3" s="169"/>
      <c r="C3" s="169"/>
      <c r="D3" s="169"/>
      <c r="E3" s="169"/>
      <c r="F3" s="170"/>
      <c r="G3" s="171"/>
    </row>
    <row r="4" spans="1:7" ht="11.25" customHeight="1">
      <c r="A4" s="82"/>
      <c r="B4" s="80"/>
      <c r="C4" s="80"/>
      <c r="D4" s="80"/>
      <c r="E4" s="80"/>
      <c r="F4" s="81"/>
    </row>
    <row r="5" spans="1:7" ht="15" customHeight="1">
      <c r="A5" s="359" t="s">
        <v>118</v>
      </c>
      <c r="B5" s="363" t="s">
        <v>50</v>
      </c>
      <c r="C5" s="365" t="s">
        <v>117</v>
      </c>
      <c r="D5" s="359" t="s">
        <v>120</v>
      </c>
      <c r="E5" s="359" t="s">
        <v>115</v>
      </c>
      <c r="F5" s="359" t="s">
        <v>116</v>
      </c>
    </row>
    <row r="6" spans="1:7">
      <c r="A6" s="362"/>
      <c r="B6" s="364"/>
      <c r="C6" s="366"/>
      <c r="D6" s="360"/>
      <c r="E6" s="360"/>
      <c r="F6" s="360"/>
    </row>
    <row r="7" spans="1:7" ht="25.5" customHeight="1">
      <c r="A7" s="173" t="s">
        <v>170</v>
      </c>
      <c r="B7" s="174"/>
      <c r="C7" s="175"/>
      <c r="D7" s="176"/>
      <c r="E7" s="177"/>
      <c r="F7" s="178"/>
    </row>
    <row r="8" spans="1:7" ht="26.25" customHeight="1">
      <c r="A8" s="179">
        <v>1</v>
      </c>
      <c r="B8" s="163" t="s">
        <v>165</v>
      </c>
      <c r="C8" s="180">
        <v>1</v>
      </c>
      <c r="D8" s="164">
        <f>15000+6500</f>
        <v>21500</v>
      </c>
      <c r="E8" s="164">
        <f t="shared" ref="E8:E13" si="0">D8*C8</f>
        <v>21500</v>
      </c>
      <c r="F8" s="181" t="s">
        <v>122</v>
      </c>
    </row>
    <row r="9" spans="1:7" ht="23.1" customHeight="1">
      <c r="A9" s="179">
        <f>A8+1</f>
        <v>2</v>
      </c>
      <c r="B9" s="163" t="s">
        <v>166</v>
      </c>
      <c r="C9" s="180">
        <v>2</v>
      </c>
      <c r="D9" s="164">
        <v>3500</v>
      </c>
      <c r="E9" s="164">
        <f t="shared" si="0"/>
        <v>7000</v>
      </c>
      <c r="F9" s="181" t="s">
        <v>122</v>
      </c>
    </row>
    <row r="10" spans="1:7" ht="23.1" customHeight="1">
      <c r="A10" s="179">
        <f t="shared" ref="A10:A13" si="1">A9+1</f>
        <v>3</v>
      </c>
      <c r="B10" s="163" t="s">
        <v>99</v>
      </c>
      <c r="C10" s="180">
        <v>1</v>
      </c>
      <c r="D10" s="164">
        <v>3000</v>
      </c>
      <c r="E10" s="164">
        <f t="shared" si="0"/>
        <v>3000</v>
      </c>
      <c r="F10" s="181" t="s">
        <v>122</v>
      </c>
    </row>
    <row r="11" spans="1:7" ht="23.1" customHeight="1">
      <c r="A11" s="179">
        <f t="shared" si="1"/>
        <v>4</v>
      </c>
      <c r="B11" s="163" t="s">
        <v>101</v>
      </c>
      <c r="C11" s="180">
        <v>4</v>
      </c>
      <c r="D11" s="164">
        <v>1800</v>
      </c>
      <c r="E11" s="164">
        <f t="shared" si="0"/>
        <v>7200</v>
      </c>
      <c r="F11" s="181" t="s">
        <v>122</v>
      </c>
    </row>
    <row r="12" spans="1:7" ht="23.1" customHeight="1">
      <c r="A12" s="179">
        <f t="shared" si="1"/>
        <v>5</v>
      </c>
      <c r="B12" s="163" t="s">
        <v>100</v>
      </c>
      <c r="C12" s="179">
        <v>6</v>
      </c>
      <c r="D12" s="179">
        <v>600</v>
      </c>
      <c r="E12" s="164">
        <f t="shared" si="0"/>
        <v>3600</v>
      </c>
      <c r="F12" s="181" t="s">
        <v>122</v>
      </c>
    </row>
    <row r="13" spans="1:7" ht="23.1" customHeight="1">
      <c r="A13" s="179">
        <f t="shared" si="1"/>
        <v>6</v>
      </c>
      <c r="B13" s="163" t="s">
        <v>124</v>
      </c>
      <c r="C13" s="179">
        <v>3</v>
      </c>
      <c r="D13" s="179">
        <v>800</v>
      </c>
      <c r="E13" s="164">
        <f t="shared" si="0"/>
        <v>2400</v>
      </c>
      <c r="F13" s="181" t="s">
        <v>122</v>
      </c>
    </row>
    <row r="14" spans="1:7" ht="23.1" customHeight="1">
      <c r="A14" s="182"/>
      <c r="B14" s="172" t="s">
        <v>123</v>
      </c>
      <c r="C14" s="183"/>
      <c r="D14" s="238"/>
      <c r="E14" s="184">
        <f>SUM(E8:E13)</f>
        <v>44700</v>
      </c>
      <c r="F14" s="181"/>
    </row>
    <row r="15" spans="1:7" ht="24" customHeight="1">
      <c r="A15" s="173" t="s">
        <v>171</v>
      </c>
      <c r="B15" s="174"/>
      <c r="C15" s="175"/>
      <c r="D15" s="176"/>
      <c r="E15" s="177"/>
      <c r="F15" s="178"/>
    </row>
    <row r="16" spans="1:7" ht="24" customHeight="1">
      <c r="A16" s="179">
        <v>1</v>
      </c>
      <c r="B16" s="163" t="s">
        <v>51</v>
      </c>
      <c r="C16" s="165">
        <v>1</v>
      </c>
      <c r="D16" s="166">
        <v>1250</v>
      </c>
      <c r="E16" s="164">
        <f t="shared" ref="E16:E30" si="2">D16*C16</f>
        <v>1250</v>
      </c>
      <c r="F16" s="181" t="s">
        <v>122</v>
      </c>
    </row>
    <row r="17" spans="1:6" ht="24" customHeight="1">
      <c r="A17" s="179">
        <f t="shared" ref="A17:A29" si="3">A16+1</f>
        <v>2</v>
      </c>
      <c r="B17" s="163" t="s">
        <v>52</v>
      </c>
      <c r="C17" s="165">
        <v>1</v>
      </c>
      <c r="D17" s="166">
        <v>1350</v>
      </c>
      <c r="E17" s="164">
        <f t="shared" si="2"/>
        <v>1350</v>
      </c>
      <c r="F17" s="181" t="s">
        <v>122</v>
      </c>
    </row>
    <row r="18" spans="1:6" ht="24" customHeight="1">
      <c r="A18" s="179">
        <f t="shared" si="3"/>
        <v>3</v>
      </c>
      <c r="B18" s="163" t="s">
        <v>53</v>
      </c>
      <c r="C18" s="165">
        <v>1</v>
      </c>
      <c r="D18" s="166">
        <v>9000</v>
      </c>
      <c r="E18" s="164">
        <f t="shared" si="2"/>
        <v>9000</v>
      </c>
      <c r="F18" s="181" t="s">
        <v>122</v>
      </c>
    </row>
    <row r="19" spans="1:6" ht="24" customHeight="1">
      <c r="A19" s="179">
        <f t="shared" si="3"/>
        <v>4</v>
      </c>
      <c r="B19" s="163" t="s">
        <v>54</v>
      </c>
      <c r="C19" s="165">
        <v>1</v>
      </c>
      <c r="D19" s="166">
        <v>1400</v>
      </c>
      <c r="E19" s="164">
        <f t="shared" si="2"/>
        <v>1400</v>
      </c>
      <c r="F19" s="181" t="s">
        <v>122</v>
      </c>
    </row>
    <row r="20" spans="1:6" ht="24" customHeight="1">
      <c r="A20" s="179">
        <f t="shared" si="3"/>
        <v>5</v>
      </c>
      <c r="B20" s="163" t="s">
        <v>55</v>
      </c>
      <c r="C20" s="165">
        <v>1</v>
      </c>
      <c r="D20" s="166">
        <v>6000</v>
      </c>
      <c r="E20" s="164">
        <f t="shared" si="2"/>
        <v>6000</v>
      </c>
      <c r="F20" s="181" t="s">
        <v>122</v>
      </c>
    </row>
    <row r="21" spans="1:6" ht="24" customHeight="1">
      <c r="A21" s="179">
        <f t="shared" si="3"/>
        <v>6</v>
      </c>
      <c r="B21" s="163" t="s">
        <v>131</v>
      </c>
      <c r="C21" s="165">
        <v>1</v>
      </c>
      <c r="D21" s="166">
        <v>7500</v>
      </c>
      <c r="E21" s="164">
        <f t="shared" si="2"/>
        <v>7500</v>
      </c>
      <c r="F21" s="181" t="s">
        <v>122</v>
      </c>
    </row>
    <row r="22" spans="1:6" ht="24" customHeight="1">
      <c r="A22" s="179">
        <f t="shared" si="3"/>
        <v>7</v>
      </c>
      <c r="B22" s="163" t="s">
        <v>56</v>
      </c>
      <c r="C22" s="165">
        <v>4</v>
      </c>
      <c r="D22" s="165">
        <v>750</v>
      </c>
      <c r="E22" s="164">
        <f t="shared" si="2"/>
        <v>3000</v>
      </c>
      <c r="F22" s="181" t="s">
        <v>122</v>
      </c>
    </row>
    <row r="23" spans="1:6" ht="24" customHeight="1">
      <c r="A23" s="179">
        <f t="shared" si="3"/>
        <v>8</v>
      </c>
      <c r="B23" s="163" t="s">
        <v>127</v>
      </c>
      <c r="C23" s="165">
        <v>1</v>
      </c>
      <c r="D23" s="166">
        <v>9500</v>
      </c>
      <c r="E23" s="164">
        <f t="shared" si="2"/>
        <v>9500</v>
      </c>
      <c r="F23" s="181" t="s">
        <v>122</v>
      </c>
    </row>
    <row r="24" spans="1:6" ht="24" customHeight="1">
      <c r="A24" s="179">
        <f t="shared" si="3"/>
        <v>9</v>
      </c>
      <c r="B24" s="163" t="s">
        <v>102</v>
      </c>
      <c r="C24" s="165">
        <v>4</v>
      </c>
      <c r="D24" s="166">
        <v>650</v>
      </c>
      <c r="E24" s="164">
        <f t="shared" si="2"/>
        <v>2600</v>
      </c>
      <c r="F24" s="181" t="s">
        <v>122</v>
      </c>
    </row>
    <row r="25" spans="1:6" ht="24" customHeight="1">
      <c r="A25" s="179">
        <f t="shared" si="3"/>
        <v>10</v>
      </c>
      <c r="B25" s="163" t="s">
        <v>57</v>
      </c>
      <c r="C25" s="165">
        <v>3</v>
      </c>
      <c r="D25" s="166">
        <v>2800</v>
      </c>
      <c r="E25" s="164">
        <f t="shared" si="2"/>
        <v>8400</v>
      </c>
      <c r="F25" s="181" t="s">
        <v>122</v>
      </c>
    </row>
    <row r="26" spans="1:6" ht="24" customHeight="1">
      <c r="A26" s="179">
        <f t="shared" si="3"/>
        <v>11</v>
      </c>
      <c r="B26" s="163" t="s">
        <v>128</v>
      </c>
      <c r="C26" s="165">
        <v>1</v>
      </c>
      <c r="D26" s="166">
        <v>1950</v>
      </c>
      <c r="E26" s="164">
        <f t="shared" si="2"/>
        <v>1950</v>
      </c>
      <c r="F26" s="181" t="s">
        <v>122</v>
      </c>
    </row>
    <row r="27" spans="1:6" ht="24" customHeight="1">
      <c r="A27" s="179">
        <f t="shared" si="3"/>
        <v>12</v>
      </c>
      <c r="B27" s="163" t="s">
        <v>58</v>
      </c>
      <c r="C27" s="165">
        <v>1</v>
      </c>
      <c r="D27" s="165">
        <v>8500</v>
      </c>
      <c r="E27" s="164">
        <f t="shared" si="2"/>
        <v>8500</v>
      </c>
      <c r="F27" s="181" t="s">
        <v>122</v>
      </c>
    </row>
    <row r="28" spans="1:6" ht="24" customHeight="1">
      <c r="A28" s="179">
        <f t="shared" si="3"/>
        <v>13</v>
      </c>
      <c r="B28" s="163" t="s">
        <v>129</v>
      </c>
      <c r="C28" s="165">
        <v>1</v>
      </c>
      <c r="D28" s="165">
        <v>1950</v>
      </c>
      <c r="E28" s="164">
        <f t="shared" si="2"/>
        <v>1950</v>
      </c>
      <c r="F28" s="181" t="s">
        <v>122</v>
      </c>
    </row>
    <row r="29" spans="1:6" ht="24" customHeight="1">
      <c r="A29" s="179">
        <f t="shared" si="3"/>
        <v>14</v>
      </c>
      <c r="B29" s="163" t="s">
        <v>103</v>
      </c>
      <c r="C29" s="165">
        <v>1</v>
      </c>
      <c r="D29" s="239">
        <v>255000</v>
      </c>
      <c r="E29" s="164">
        <f t="shared" si="2"/>
        <v>255000</v>
      </c>
      <c r="F29" s="181" t="s">
        <v>122</v>
      </c>
    </row>
    <row r="30" spans="1:6" ht="24" customHeight="1">
      <c r="A30" s="179">
        <v>15</v>
      </c>
      <c r="B30" s="163" t="s">
        <v>104</v>
      </c>
      <c r="C30" s="165">
        <v>4</v>
      </c>
      <c r="D30" s="165">
        <v>7300</v>
      </c>
      <c r="E30" s="164">
        <f t="shared" si="2"/>
        <v>29200</v>
      </c>
      <c r="F30" s="181" t="s">
        <v>122</v>
      </c>
    </row>
    <row r="31" spans="1:6" ht="23.1" customHeight="1">
      <c r="A31" s="182"/>
      <c r="B31" s="172" t="s">
        <v>123</v>
      </c>
      <c r="C31" s="183"/>
      <c r="D31" s="238"/>
      <c r="E31" s="184">
        <f>SUM(E16:E30)</f>
        <v>346600</v>
      </c>
      <c r="F31" s="181"/>
    </row>
    <row r="32" spans="1:6" ht="24.75" customHeight="1" thickBot="1">
      <c r="A32" s="83"/>
      <c r="B32" s="86" t="s">
        <v>121</v>
      </c>
      <c r="C32" s="84"/>
      <c r="D32" s="85"/>
      <c r="E32" s="87">
        <f>E31+E14</f>
        <v>391300</v>
      </c>
      <c r="F32" s="81"/>
    </row>
    <row r="33" ht="15.75" thickTop="1"/>
  </sheetData>
  <mergeCells count="7">
    <mergeCell ref="E5:E6"/>
    <mergeCell ref="D5:D6"/>
    <mergeCell ref="F5:F6"/>
    <mergeCell ref="A2:F2"/>
    <mergeCell ref="A5:A6"/>
    <mergeCell ref="B5:B6"/>
    <mergeCell ref="C5:C6"/>
  </mergeCells>
  <phoneticPr fontId="11" type="noConversion"/>
  <pageMargins left="0.7" right="0.15" top="0.6" bottom="0.48333333299999998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90" workbookViewId="0">
      <selection activeCell="D14" sqref="D14"/>
    </sheetView>
  </sheetViews>
  <sheetFormatPr defaultColWidth="11.42578125" defaultRowHeight="15"/>
  <cols>
    <col min="1" max="1" width="4.28515625" style="33" customWidth="1"/>
    <col min="2" max="2" width="39.42578125" style="33" customWidth="1"/>
    <col min="3" max="3" width="8.140625" style="33" customWidth="1"/>
    <col min="4" max="5" width="12.42578125" style="33" customWidth="1"/>
    <col min="6" max="6" width="16" style="33" customWidth="1"/>
    <col min="7" max="16384" width="11.42578125" style="33"/>
  </cols>
  <sheetData>
    <row r="1" spans="1:6">
      <c r="A1" s="241"/>
      <c r="B1" s="241"/>
      <c r="C1" s="241"/>
      <c r="D1" s="241"/>
      <c r="E1" s="241"/>
      <c r="F1" s="240" t="s">
        <v>110</v>
      </c>
    </row>
    <row r="2" spans="1:6" ht="21" customHeight="1">
      <c r="A2" s="361" t="s">
        <v>48</v>
      </c>
      <c r="B2" s="361"/>
      <c r="C2" s="361"/>
      <c r="D2" s="361"/>
      <c r="E2" s="361"/>
      <c r="F2" s="361"/>
    </row>
    <row r="3" spans="1:6" ht="18.75" customHeight="1">
      <c r="A3" s="367" t="s">
        <v>178</v>
      </c>
      <c r="B3" s="367"/>
      <c r="C3" s="367"/>
      <c r="D3" s="367"/>
      <c r="E3" s="367"/>
      <c r="F3" s="367"/>
    </row>
    <row r="4" spans="1:6" ht="6" customHeight="1">
      <c r="A4" s="306"/>
      <c r="B4" s="306"/>
      <c r="C4" s="306"/>
      <c r="D4" s="306"/>
      <c r="E4" s="306"/>
      <c r="F4" s="306"/>
    </row>
    <row r="5" spans="1:6" ht="24" hidden="1" customHeight="1">
      <c r="A5" s="305"/>
      <c r="B5" s="305"/>
      <c r="C5" s="305"/>
      <c r="D5" s="305"/>
      <c r="E5" s="305"/>
      <c r="F5" s="305"/>
    </row>
    <row r="6" spans="1:6" ht="15" customHeight="1">
      <c r="A6" s="359" t="s">
        <v>118</v>
      </c>
      <c r="B6" s="363" t="s">
        <v>50</v>
      </c>
      <c r="C6" s="365" t="s">
        <v>117</v>
      </c>
      <c r="D6" s="359" t="s">
        <v>120</v>
      </c>
      <c r="E6" s="359" t="s">
        <v>115</v>
      </c>
      <c r="F6" s="359" t="s">
        <v>116</v>
      </c>
    </row>
    <row r="7" spans="1:6">
      <c r="A7" s="362"/>
      <c r="B7" s="364"/>
      <c r="C7" s="366"/>
      <c r="D7" s="360"/>
      <c r="E7" s="360"/>
      <c r="F7" s="360"/>
    </row>
    <row r="8" spans="1:6" ht="21" customHeight="1">
      <c r="A8" s="159"/>
      <c r="B8" s="167" t="s">
        <v>59</v>
      </c>
      <c r="C8" s="160"/>
      <c r="D8" s="161"/>
      <c r="E8" s="161"/>
      <c r="F8" s="162"/>
    </row>
    <row r="9" spans="1:6" ht="35.1" customHeight="1">
      <c r="A9" s="387">
        <v>1</v>
      </c>
      <c r="B9" s="388" t="s">
        <v>132</v>
      </c>
      <c r="C9" s="389" t="s">
        <v>105</v>
      </c>
      <c r="D9" s="390">
        <v>60000</v>
      </c>
      <c r="E9" s="391">
        <v>60000</v>
      </c>
      <c r="F9" s="392" t="s">
        <v>94</v>
      </c>
    </row>
    <row r="10" spans="1:6" ht="24" customHeight="1">
      <c r="A10" s="387">
        <f>A9+1</f>
        <v>2</v>
      </c>
      <c r="B10" s="393" t="s">
        <v>126</v>
      </c>
      <c r="C10" s="392">
        <v>1</v>
      </c>
      <c r="D10" s="390">
        <v>65000</v>
      </c>
      <c r="E10" s="391">
        <v>65000</v>
      </c>
      <c r="F10" s="392" t="s">
        <v>94</v>
      </c>
    </row>
    <row r="11" spans="1:6" ht="24" customHeight="1">
      <c r="A11" s="387">
        <f t="shared" ref="A11:A13" si="0">A10+1</f>
        <v>3</v>
      </c>
      <c r="B11" s="393" t="s">
        <v>96</v>
      </c>
      <c r="C11" s="392">
        <v>1</v>
      </c>
      <c r="D11" s="390">
        <v>250000</v>
      </c>
      <c r="E11" s="391">
        <v>250000</v>
      </c>
      <c r="F11" s="392" t="s">
        <v>94</v>
      </c>
    </row>
    <row r="12" spans="1:6" ht="24" customHeight="1">
      <c r="A12" s="387">
        <f t="shared" si="0"/>
        <v>4</v>
      </c>
      <c r="B12" s="393" t="s">
        <v>106</v>
      </c>
      <c r="C12" s="392">
        <v>1</v>
      </c>
      <c r="D12" s="390">
        <v>35000</v>
      </c>
      <c r="E12" s="391">
        <v>35000</v>
      </c>
      <c r="F12" s="392" t="s">
        <v>94</v>
      </c>
    </row>
    <row r="13" spans="1:6" ht="24" customHeight="1">
      <c r="A13" s="387">
        <f t="shared" si="0"/>
        <v>5</v>
      </c>
      <c r="B13" s="393" t="s">
        <v>125</v>
      </c>
      <c r="C13" s="392">
        <v>1</v>
      </c>
      <c r="D13" s="394">
        <v>120000</v>
      </c>
      <c r="E13" s="391">
        <v>120000</v>
      </c>
      <c r="F13" s="392" t="s">
        <v>94</v>
      </c>
    </row>
    <row r="14" spans="1:6" ht="21.75" customHeight="1">
      <c r="A14" s="242"/>
      <c r="B14" s="243" t="s">
        <v>177</v>
      </c>
      <c r="C14" s="242"/>
      <c r="D14" s="244"/>
      <c r="E14" s="295">
        <f>SUM(E9:E13)</f>
        <v>530000</v>
      </c>
      <c r="F14" s="245"/>
    </row>
    <row r="21" spans="2:2">
      <c r="B21"/>
    </row>
  </sheetData>
  <mergeCells count="8">
    <mergeCell ref="A2:F2"/>
    <mergeCell ref="B6:B7"/>
    <mergeCell ref="C6:C7"/>
    <mergeCell ref="A6:A7"/>
    <mergeCell ref="D6:D7"/>
    <mergeCell ref="E6:E7"/>
    <mergeCell ref="F6:F7"/>
    <mergeCell ref="A3:F3"/>
  </mergeCells>
  <phoneticPr fontId="11" type="noConversion"/>
  <pageMargins left="0.75" right="0.25" top="0.5" bottom="0.75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showOutlineSymbols="0" topLeftCell="A4" zoomScale="90" zoomScaleNormal="90" workbookViewId="0">
      <selection activeCell="G16" sqref="G16"/>
    </sheetView>
  </sheetViews>
  <sheetFormatPr defaultColWidth="12.42578125" defaultRowHeight="15"/>
  <cols>
    <col min="1" max="1" width="4" style="32" customWidth="1"/>
    <col min="2" max="2" width="29.140625" style="32" customWidth="1"/>
    <col min="3" max="3" width="9.140625" style="32" customWidth="1"/>
    <col min="4" max="4" width="13.85546875" style="32" customWidth="1"/>
    <col min="5" max="5" width="13.28515625" style="32" bestFit="1" customWidth="1"/>
    <col min="6" max="6" width="12.140625" style="32" customWidth="1"/>
    <col min="7" max="16384" width="12.42578125" style="32"/>
  </cols>
  <sheetData>
    <row r="1" spans="1:8" ht="15.75" customHeight="1">
      <c r="A1" s="81"/>
      <c r="B1" s="81"/>
      <c r="C1" s="81"/>
      <c r="D1" s="81"/>
      <c r="E1" s="81"/>
      <c r="F1" s="370" t="s">
        <v>111</v>
      </c>
      <c r="G1" s="371"/>
    </row>
    <row r="2" spans="1:8" ht="19.5">
      <c r="A2" s="143" t="s">
        <v>48</v>
      </c>
      <c r="B2" s="143"/>
      <c r="C2" s="143"/>
      <c r="D2" s="143"/>
      <c r="E2" s="143"/>
      <c r="F2" s="143"/>
      <c r="G2" s="246"/>
    </row>
    <row r="3" spans="1:8" ht="22.5" customHeight="1">
      <c r="A3" s="142" t="s">
        <v>42</v>
      </c>
      <c r="B3" s="143"/>
      <c r="C3" s="143"/>
      <c r="D3" s="143"/>
      <c r="E3" s="143"/>
      <c r="F3" s="143"/>
      <c r="G3" s="246"/>
    </row>
    <row r="4" spans="1:8" ht="19.5">
      <c r="A4" s="143"/>
      <c r="B4" s="143"/>
      <c r="C4" s="143"/>
      <c r="D4" s="143"/>
      <c r="E4" s="143"/>
      <c r="F4" s="143"/>
      <c r="G4" s="246"/>
    </row>
    <row r="5" spans="1:8" ht="24" customHeight="1">
      <c r="A5" s="247" t="s">
        <v>61</v>
      </c>
      <c r="B5" s="248"/>
      <c r="C5" s="248"/>
      <c r="D5" s="248"/>
      <c r="E5" s="248"/>
      <c r="F5" s="248"/>
      <c r="G5" s="246"/>
    </row>
    <row r="6" spans="1:8">
      <c r="A6" s="249"/>
      <c r="B6" s="249"/>
      <c r="C6" s="249"/>
      <c r="D6" s="249"/>
      <c r="E6" s="249"/>
      <c r="F6" s="249"/>
      <c r="G6" s="81"/>
    </row>
    <row r="7" spans="1:8" ht="18" customHeight="1" thickBot="1">
      <c r="A7" s="368" t="s">
        <v>136</v>
      </c>
      <c r="B7" s="250" t="s">
        <v>137</v>
      </c>
      <c r="C7" s="372" t="s">
        <v>138</v>
      </c>
      <c r="D7" s="372" t="s">
        <v>140</v>
      </c>
      <c r="E7" s="251" t="s">
        <v>62</v>
      </c>
      <c r="F7" s="252"/>
      <c r="G7" s="372" t="s">
        <v>139</v>
      </c>
    </row>
    <row r="8" spans="1:8" ht="18" customHeight="1">
      <c r="A8" s="369"/>
      <c r="B8" s="253"/>
      <c r="C8" s="373"/>
      <c r="D8" s="373"/>
      <c r="E8" s="254" t="s">
        <v>93</v>
      </c>
      <c r="F8" s="254" t="s">
        <v>141</v>
      </c>
      <c r="G8" s="373"/>
    </row>
    <row r="9" spans="1:8" ht="22.5" customHeight="1">
      <c r="A9" s="255">
        <v>1</v>
      </c>
      <c r="B9" s="256" t="s">
        <v>133</v>
      </c>
      <c r="C9" s="257">
        <v>1</v>
      </c>
      <c r="D9" s="257">
        <v>20000</v>
      </c>
      <c r="E9" s="258" t="s">
        <v>65</v>
      </c>
      <c r="F9" s="258">
        <f>D9*12</f>
        <v>240000</v>
      </c>
      <c r="G9" s="257">
        <f t="shared" ref="G9:G14" si="0">SUM(E9:F9)</f>
        <v>240000</v>
      </c>
    </row>
    <row r="10" spans="1:8" ht="34.5" customHeight="1" thickBot="1">
      <c r="A10" s="259">
        <v>2</v>
      </c>
      <c r="B10" s="260" t="s">
        <v>152</v>
      </c>
      <c r="C10" s="261">
        <v>1</v>
      </c>
      <c r="D10" s="261">
        <v>18000</v>
      </c>
      <c r="E10" s="262">
        <f>D10*12</f>
        <v>216000</v>
      </c>
      <c r="F10" s="263">
        <v>0</v>
      </c>
      <c r="G10" s="264">
        <f t="shared" si="0"/>
        <v>216000</v>
      </c>
    </row>
    <row r="11" spans="1:8" ht="24.95" customHeight="1">
      <c r="A11" s="265">
        <v>1</v>
      </c>
      <c r="B11" s="266" t="s">
        <v>179</v>
      </c>
      <c r="C11" s="267">
        <v>1</v>
      </c>
      <c r="D11" s="267">
        <v>12000</v>
      </c>
      <c r="E11" s="268">
        <f>D11*12</f>
        <v>144000</v>
      </c>
      <c r="F11" s="269">
        <v>0</v>
      </c>
      <c r="G11" s="270">
        <f t="shared" si="0"/>
        <v>144000</v>
      </c>
    </row>
    <row r="12" spans="1:8" ht="24.95" customHeight="1">
      <c r="A12" s="265">
        <f>A11+1</f>
        <v>2</v>
      </c>
      <c r="B12" s="271" t="s">
        <v>134</v>
      </c>
      <c r="C12" s="272">
        <v>1</v>
      </c>
      <c r="D12" s="272">
        <v>10000</v>
      </c>
      <c r="E12" s="269">
        <v>0</v>
      </c>
      <c r="F12" s="282">
        <f>D12*C12*12</f>
        <v>120000</v>
      </c>
      <c r="G12" s="273">
        <f t="shared" si="0"/>
        <v>120000</v>
      </c>
    </row>
    <row r="13" spans="1:8" ht="24.95" customHeight="1">
      <c r="A13" s="265">
        <f t="shared" ref="A13:A14" si="1">A12+1</f>
        <v>3</v>
      </c>
      <c r="B13" s="271" t="s">
        <v>95</v>
      </c>
      <c r="C13" s="272">
        <v>1</v>
      </c>
      <c r="D13" s="272">
        <v>9000</v>
      </c>
      <c r="E13" s="274">
        <f>D13*12</f>
        <v>108000</v>
      </c>
      <c r="F13" s="283">
        <v>0</v>
      </c>
      <c r="G13" s="273">
        <f t="shared" si="0"/>
        <v>108000</v>
      </c>
    </row>
    <row r="14" spans="1:8" ht="24.95" customHeight="1">
      <c r="A14" s="265">
        <f t="shared" si="1"/>
        <v>4</v>
      </c>
      <c r="B14" s="275" t="s">
        <v>130</v>
      </c>
      <c r="C14" s="272">
        <v>1</v>
      </c>
      <c r="D14" s="272">
        <v>7000</v>
      </c>
      <c r="E14" s="276">
        <v>0</v>
      </c>
      <c r="F14" s="283">
        <f>D14*12</f>
        <v>84000</v>
      </c>
      <c r="G14" s="273">
        <f t="shared" si="0"/>
        <v>84000</v>
      </c>
    </row>
    <row r="15" spans="1:8" ht="24.95" customHeight="1" thickBot="1">
      <c r="A15" s="278" t="s">
        <v>135</v>
      </c>
      <c r="B15" s="277"/>
      <c r="C15" s="279">
        <f>SUM(C11:C14)</f>
        <v>4</v>
      </c>
      <c r="D15" s="280">
        <f>SUM(D11:D14)</f>
        <v>38000</v>
      </c>
      <c r="E15" s="281">
        <f>SUM(E11:E14)</f>
        <v>252000</v>
      </c>
      <c r="F15" s="281">
        <f>SUM(F11:F14)</f>
        <v>204000</v>
      </c>
      <c r="G15" s="279">
        <f>SUM(G11:G14)</f>
        <v>456000</v>
      </c>
      <c r="H15" s="135"/>
    </row>
    <row r="16" spans="1:8" ht="15.75" thickTop="1">
      <c r="A16" s="81"/>
      <c r="B16" s="81"/>
      <c r="C16" s="81"/>
      <c r="D16" s="81"/>
      <c r="E16" s="81"/>
      <c r="F16" s="81"/>
      <c r="G16" s="81"/>
    </row>
    <row r="18" spans="4:4">
      <c r="D18" s="135"/>
    </row>
  </sheetData>
  <mergeCells count="5">
    <mergeCell ref="A7:A8"/>
    <mergeCell ref="F1:G1"/>
    <mergeCell ref="C7:C8"/>
    <mergeCell ref="D7:D8"/>
    <mergeCell ref="G7:G8"/>
  </mergeCells>
  <phoneticPr fontId="11" type="noConversion"/>
  <pageMargins left="0.6" right="0.1" top="0.65" bottom="0.48333333299999998" header="0" footer="0"/>
  <pageSetup paperSize="9" orientation="portrait" horizontalDpi="120" verticalDpi="7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1" sqref="J1"/>
    </sheetView>
  </sheetViews>
  <sheetFormatPr defaultRowHeight="12.75"/>
  <cols>
    <col min="1" max="1" width="4.7109375" customWidth="1"/>
    <col min="3" max="3" width="34" customWidth="1"/>
    <col min="4" max="4" width="6" customWidth="1"/>
    <col min="5" max="5" width="1.85546875" customWidth="1"/>
    <col min="6" max="6" width="8.7109375" customWidth="1"/>
    <col min="7" max="7" width="4.28515625" customWidth="1"/>
    <col min="8" max="8" width="12.85546875" customWidth="1"/>
    <col min="9" max="9" width="4.140625" customWidth="1"/>
    <col min="10" max="10" width="14.5703125" customWidth="1"/>
    <col min="12" max="12" width="10" customWidth="1"/>
  </cols>
  <sheetData>
    <row r="1" spans="1:11" ht="15">
      <c r="J1" s="157" t="s">
        <v>112</v>
      </c>
      <c r="K1" s="141"/>
    </row>
    <row r="3" spans="1:11" ht="16.5">
      <c r="A3" s="144" t="s">
        <v>83</v>
      </c>
      <c r="B3" s="9"/>
      <c r="C3" s="9"/>
      <c r="D3" s="9"/>
      <c r="E3" s="9"/>
      <c r="F3" s="9"/>
      <c r="G3" s="9"/>
      <c r="H3" s="9"/>
      <c r="I3" s="9"/>
      <c r="J3" s="9"/>
    </row>
    <row r="4" spans="1:11" ht="12.75" customHeight="1">
      <c r="A4" s="3"/>
      <c r="B4" s="10"/>
      <c r="C4" s="10"/>
      <c r="D4" s="10"/>
      <c r="E4" s="10"/>
      <c r="F4" s="10"/>
      <c r="G4" s="10"/>
      <c r="H4" s="10"/>
      <c r="I4" s="10"/>
      <c r="J4" s="10"/>
    </row>
    <row r="5" spans="1:11" ht="20.25" customHeight="1">
      <c r="A5" s="15" t="s">
        <v>26</v>
      </c>
      <c r="B5" s="127" t="s">
        <v>84</v>
      </c>
      <c r="C5" s="127"/>
      <c r="D5" s="11" t="s">
        <v>144</v>
      </c>
      <c r="E5" s="128"/>
      <c r="F5" s="128"/>
      <c r="G5" s="128"/>
      <c r="H5" s="128"/>
      <c r="I5" s="128"/>
      <c r="J5" s="128"/>
    </row>
    <row r="6" spans="1:11" ht="21.75" customHeight="1">
      <c r="A6" s="15" t="s">
        <v>31</v>
      </c>
      <c r="B6" s="127" t="s">
        <v>85</v>
      </c>
      <c r="C6" s="127"/>
      <c r="D6" s="129" t="s">
        <v>145</v>
      </c>
      <c r="E6" s="127"/>
      <c r="F6" s="130" t="s">
        <v>32</v>
      </c>
      <c r="G6" s="131" t="s">
        <v>33</v>
      </c>
      <c r="H6" s="131"/>
      <c r="I6" s="131"/>
      <c r="J6" s="132">
        <v>40</v>
      </c>
    </row>
    <row r="7" spans="1:11" ht="21.75" customHeight="1">
      <c r="A7" s="15" t="s">
        <v>37</v>
      </c>
      <c r="B7" s="127" t="s">
        <v>34</v>
      </c>
      <c r="C7" s="133"/>
      <c r="D7" s="132">
        <v>2</v>
      </c>
      <c r="E7" s="127"/>
      <c r="F7" s="134" t="s">
        <v>35</v>
      </c>
      <c r="G7" s="127" t="s">
        <v>36</v>
      </c>
      <c r="H7" s="127"/>
      <c r="I7" s="128"/>
      <c r="J7" s="132">
        <v>1</v>
      </c>
    </row>
    <row r="8" spans="1:11" ht="11.25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1" ht="14.25">
      <c r="A9" s="15" t="s">
        <v>40</v>
      </c>
      <c r="B9" s="117" t="s">
        <v>39</v>
      </c>
      <c r="C9" s="15"/>
      <c r="D9" s="15"/>
      <c r="E9" s="15"/>
      <c r="F9" s="15"/>
      <c r="G9" s="15"/>
      <c r="H9" s="15"/>
      <c r="I9" s="15"/>
      <c r="J9" s="15"/>
    </row>
    <row r="10" spans="1:11" ht="13.5" customHeight="1">
      <c r="A10" s="117"/>
      <c r="B10" s="15"/>
      <c r="C10" s="15"/>
      <c r="D10" s="15"/>
      <c r="E10" s="15"/>
      <c r="F10" s="15"/>
      <c r="G10" s="15"/>
      <c r="H10" s="15"/>
      <c r="I10" s="15"/>
      <c r="J10" s="15"/>
    </row>
    <row r="11" spans="1:11" ht="29.25" customHeight="1">
      <c r="A11" s="119" t="s">
        <v>142</v>
      </c>
      <c r="B11" s="374" t="s">
        <v>27</v>
      </c>
      <c r="C11" s="375"/>
      <c r="D11" s="284" t="s">
        <v>28</v>
      </c>
      <c r="E11" s="285" t="s">
        <v>29</v>
      </c>
      <c r="F11" s="285"/>
      <c r="G11" s="286" t="s">
        <v>30</v>
      </c>
      <c r="H11" s="287"/>
      <c r="I11" s="288"/>
      <c r="J11" s="289" t="s">
        <v>143</v>
      </c>
    </row>
    <row r="12" spans="1:11" ht="21.95" customHeight="1">
      <c r="A12" s="125" t="s">
        <v>86</v>
      </c>
      <c r="B12" s="294" t="s">
        <v>151</v>
      </c>
      <c r="C12" s="88"/>
      <c r="D12" s="89">
        <v>1</v>
      </c>
      <c r="E12" s="90"/>
      <c r="F12" s="91">
        <v>1000</v>
      </c>
      <c r="G12" s="92"/>
      <c r="H12" s="93">
        <f>F12*D12*1</f>
        <v>1000</v>
      </c>
      <c r="I12" s="94"/>
      <c r="J12" s="290" t="s">
        <v>122</v>
      </c>
    </row>
    <row r="13" spans="1:11" ht="20.25" customHeight="1">
      <c r="A13" s="126" t="s">
        <v>87</v>
      </c>
      <c r="B13" s="123" t="s">
        <v>38</v>
      </c>
      <c r="C13" s="124"/>
      <c r="D13" s="96"/>
      <c r="E13" s="97"/>
      <c r="F13" s="98"/>
      <c r="G13" s="95"/>
      <c r="H13" s="99"/>
      <c r="I13" s="100"/>
      <c r="J13" s="291"/>
    </row>
    <row r="14" spans="1:11" ht="17.25" customHeight="1">
      <c r="A14" s="122"/>
      <c r="B14" s="378" t="s">
        <v>146</v>
      </c>
      <c r="C14" s="379"/>
      <c r="D14" s="101">
        <v>1</v>
      </c>
      <c r="E14" s="102"/>
      <c r="F14" s="103">
        <f>40*5+40*30</f>
        <v>1400</v>
      </c>
      <c r="G14" s="104"/>
      <c r="H14" s="105">
        <f>F14*D14</f>
        <v>1400</v>
      </c>
      <c r="I14" s="106"/>
      <c r="J14" s="292" t="s">
        <v>122</v>
      </c>
    </row>
    <row r="15" spans="1:11" ht="17.25" customHeight="1">
      <c r="A15" s="126" t="s">
        <v>88</v>
      </c>
      <c r="B15" s="380" t="s">
        <v>44</v>
      </c>
      <c r="C15" s="381"/>
      <c r="D15" s="96"/>
      <c r="E15" s="97"/>
      <c r="F15" s="98"/>
      <c r="G15" s="95"/>
      <c r="H15" s="99"/>
      <c r="I15" s="100"/>
      <c r="J15" s="291"/>
    </row>
    <row r="16" spans="1:11" ht="17.25" customHeight="1">
      <c r="A16" s="122"/>
      <c r="B16" s="378" t="s">
        <v>147</v>
      </c>
      <c r="C16" s="379"/>
      <c r="D16" s="101">
        <v>1</v>
      </c>
      <c r="E16" s="102"/>
      <c r="F16" s="103">
        <f>40*25</f>
        <v>1000</v>
      </c>
      <c r="G16" s="104"/>
      <c r="H16" s="105">
        <f>F16*D16</f>
        <v>1000</v>
      </c>
      <c r="I16" s="106"/>
      <c r="J16" s="292" t="s">
        <v>122</v>
      </c>
    </row>
    <row r="17" spans="1:10" ht="18" customHeight="1">
      <c r="A17" s="126" t="s">
        <v>89</v>
      </c>
      <c r="B17" s="382" t="s">
        <v>41</v>
      </c>
      <c r="C17" s="381"/>
      <c r="D17" s="96"/>
      <c r="E17" s="97"/>
      <c r="F17" s="98"/>
      <c r="G17" s="95"/>
      <c r="H17" s="99"/>
      <c r="I17" s="100"/>
      <c r="J17" s="291"/>
    </row>
    <row r="18" spans="1:10" ht="16.5" customHeight="1">
      <c r="A18" s="120"/>
      <c r="B18" s="378" t="s">
        <v>148</v>
      </c>
      <c r="C18" s="379"/>
      <c r="D18" s="101">
        <v>1</v>
      </c>
      <c r="E18" s="102"/>
      <c r="F18" s="103">
        <f>40*350</f>
        <v>14000</v>
      </c>
      <c r="G18" s="104"/>
      <c r="H18" s="105">
        <f>F18*D18</f>
        <v>14000</v>
      </c>
      <c r="I18" s="106"/>
      <c r="J18" s="292" t="s">
        <v>122</v>
      </c>
    </row>
    <row r="19" spans="1:10" ht="18.75" customHeight="1">
      <c r="A19" s="121"/>
      <c r="B19" s="107"/>
      <c r="C19" s="108"/>
      <c r="D19" s="109"/>
      <c r="E19" s="110"/>
      <c r="F19" s="111"/>
      <c r="G19" s="107"/>
      <c r="H19" s="112"/>
      <c r="I19" s="113"/>
      <c r="J19" s="114"/>
    </row>
    <row r="20" spans="1:10" ht="22.5" customHeight="1">
      <c r="A20" s="376" t="s">
        <v>149</v>
      </c>
      <c r="B20" s="377"/>
      <c r="C20" s="377"/>
      <c r="D20" s="377"/>
      <c r="E20" s="110"/>
      <c r="F20" s="118"/>
      <c r="G20" s="92"/>
      <c r="H20" s="115">
        <f>SUM(H12:H18)</f>
        <v>17400</v>
      </c>
      <c r="I20" s="113"/>
      <c r="J20" s="114"/>
    </row>
  </sheetData>
  <mergeCells count="7">
    <mergeCell ref="B11:C11"/>
    <mergeCell ref="A20:D20"/>
    <mergeCell ref="B14:C14"/>
    <mergeCell ref="B15:C15"/>
    <mergeCell ref="B17:C17"/>
    <mergeCell ref="B16:C16"/>
    <mergeCell ref="B18:C18"/>
  </mergeCells>
  <phoneticPr fontId="0" type="noConversion"/>
  <pageMargins left="0.7" right="0.25" top="0.75" bottom="0.75" header="0.5" footer="0.5"/>
  <pageSetup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topLeftCell="A3" zoomScale="90" zoomScaleNormal="90" workbookViewId="0">
      <selection activeCell="C21" sqref="C21"/>
    </sheetView>
  </sheetViews>
  <sheetFormatPr defaultColWidth="11.42578125" defaultRowHeight="15"/>
  <cols>
    <col min="1" max="1" width="4.28515625" style="33" customWidth="1"/>
    <col min="2" max="2" width="30.140625" style="33" customWidth="1"/>
    <col min="3" max="3" width="9.140625" style="33" customWidth="1"/>
    <col min="4" max="4" width="10.140625" style="33" customWidth="1"/>
    <col min="5" max="5" width="11" style="33" customWidth="1"/>
    <col min="6" max="6" width="11.42578125" style="33" customWidth="1"/>
    <col min="7" max="7" width="9.28515625" style="33" customWidth="1"/>
    <col min="8" max="8" width="10.5703125" style="33" customWidth="1"/>
    <col min="9" max="16384" width="11.42578125" style="33"/>
  </cols>
  <sheetData>
    <row r="1" spans="1:9" ht="15.75">
      <c r="G1" s="385" t="s">
        <v>113</v>
      </c>
      <c r="H1" s="386"/>
    </row>
    <row r="2" spans="1:9" ht="24.75" customHeight="1">
      <c r="A2" s="145" t="s">
        <v>48</v>
      </c>
      <c r="B2" s="143"/>
      <c r="C2" s="37"/>
      <c r="D2" s="37"/>
      <c r="E2" s="37"/>
      <c r="F2" s="37"/>
      <c r="G2" s="38"/>
      <c r="H2" s="38"/>
    </row>
    <row r="3" spans="1:9" ht="25.5" customHeight="1">
      <c r="A3" s="146" t="s">
        <v>42</v>
      </c>
      <c r="B3" s="143"/>
      <c r="C3" s="37"/>
      <c r="D3" s="37"/>
      <c r="E3" s="37"/>
      <c r="F3" s="37"/>
      <c r="G3" s="38"/>
      <c r="H3" s="38"/>
    </row>
    <row r="4" spans="1:9" ht="17.25" customHeight="1">
      <c r="B4" s="39"/>
      <c r="C4" s="40"/>
      <c r="D4" s="39"/>
      <c r="E4" s="39"/>
      <c r="F4" s="40"/>
      <c r="G4" s="40"/>
      <c r="H4" s="40"/>
    </row>
    <row r="5" spans="1:9" ht="26.25" customHeight="1">
      <c r="A5" s="158" t="s">
        <v>66</v>
      </c>
      <c r="B5" s="41"/>
      <c r="C5" s="41"/>
      <c r="D5" s="41"/>
      <c r="E5" s="42"/>
      <c r="F5" s="42"/>
      <c r="G5" s="41"/>
      <c r="H5" s="41"/>
    </row>
    <row r="6" spans="1:9" ht="15.75">
      <c r="A6" s="43" t="s">
        <v>49</v>
      </c>
      <c r="B6" s="43" t="s">
        <v>67</v>
      </c>
      <c r="C6" s="44" t="s">
        <v>68</v>
      </c>
      <c r="D6" s="45"/>
      <c r="E6" s="46" t="s">
        <v>62</v>
      </c>
      <c r="F6" s="47"/>
      <c r="G6" s="48"/>
      <c r="H6" s="49"/>
    </row>
    <row r="7" spans="1:9" ht="15.75">
      <c r="A7" s="50"/>
      <c r="B7" s="50"/>
      <c r="C7" s="51" t="s">
        <v>69</v>
      </c>
      <c r="D7" s="51" t="s">
        <v>69</v>
      </c>
      <c r="E7" s="52" t="s">
        <v>0</v>
      </c>
      <c r="F7" s="52"/>
      <c r="G7" s="53" t="s">
        <v>1</v>
      </c>
      <c r="H7" s="54"/>
    </row>
    <row r="8" spans="1:9" ht="15.75">
      <c r="A8" s="55"/>
      <c r="B8" s="55"/>
      <c r="C8" s="56" t="s">
        <v>70</v>
      </c>
      <c r="D8" s="56" t="s">
        <v>71</v>
      </c>
      <c r="E8" s="57" t="s">
        <v>72</v>
      </c>
      <c r="F8" s="58" t="s">
        <v>73</v>
      </c>
      <c r="G8" s="57" t="s">
        <v>72</v>
      </c>
      <c r="H8" s="58" t="s">
        <v>73</v>
      </c>
    </row>
    <row r="9" spans="1:9" ht="26.25" customHeight="1">
      <c r="A9" s="36">
        <v>1</v>
      </c>
      <c r="B9" s="36" t="s">
        <v>90</v>
      </c>
      <c r="C9" s="59">
        <v>7500</v>
      </c>
      <c r="D9" s="60">
        <f>(C9)*12</f>
        <v>90000</v>
      </c>
      <c r="E9" s="61">
        <f>C9*50%</f>
        <v>3750</v>
      </c>
      <c r="F9" s="61">
        <f>(E9*12)</f>
        <v>45000</v>
      </c>
      <c r="G9" s="61">
        <f>C9*(50%)</f>
        <v>3750</v>
      </c>
      <c r="H9" s="59">
        <f>(G9*12)</f>
        <v>45000</v>
      </c>
      <c r="I9" s="62"/>
    </row>
    <row r="10" spans="1:9" ht="15" customHeight="1">
      <c r="B10" s="383" t="s">
        <v>74</v>
      </c>
      <c r="C10" s="63"/>
      <c r="D10" s="61"/>
      <c r="E10" s="61"/>
      <c r="F10" s="61"/>
      <c r="G10" s="63"/>
      <c r="H10" s="63"/>
    </row>
    <row r="11" spans="1:9" ht="15.75">
      <c r="A11" s="36">
        <v>2</v>
      </c>
      <c r="B11" s="384"/>
      <c r="C11" s="63">
        <v>15000</v>
      </c>
      <c r="D11" s="60">
        <f>(C11)*12</f>
        <v>180000</v>
      </c>
      <c r="E11" s="61">
        <f>C11*(50%)</f>
        <v>7500</v>
      </c>
      <c r="F11" s="61">
        <f>(E11*12)</f>
        <v>90000</v>
      </c>
      <c r="G11" s="61">
        <f>C11*(50%)</f>
        <v>7500</v>
      </c>
      <c r="H11" s="59">
        <f>(G11*12)</f>
        <v>90000</v>
      </c>
      <c r="I11" s="62"/>
    </row>
    <row r="12" spans="1:9" ht="11.25" customHeight="1">
      <c r="A12" s="35"/>
      <c r="B12" s="36"/>
      <c r="C12" s="59"/>
      <c r="D12" s="60"/>
      <c r="E12" s="60"/>
      <c r="F12" s="60"/>
      <c r="G12" s="59"/>
      <c r="H12" s="59"/>
      <c r="I12" s="62"/>
    </row>
    <row r="13" spans="1:9" ht="20.25" customHeight="1" thickBot="1">
      <c r="A13" s="64" t="s">
        <v>60</v>
      </c>
      <c r="B13" s="65"/>
      <c r="C13" s="66">
        <f>SUM(C9:C11)</f>
        <v>22500</v>
      </c>
      <c r="D13" s="67">
        <f t="shared" ref="C13:H13" si="0">SUM(D9:D11)</f>
        <v>270000</v>
      </c>
      <c r="E13" s="66">
        <f t="shared" si="0"/>
        <v>11250</v>
      </c>
      <c r="F13" s="67">
        <f t="shared" si="0"/>
        <v>135000</v>
      </c>
      <c r="G13" s="66">
        <f t="shared" si="0"/>
        <v>11250</v>
      </c>
      <c r="H13" s="67">
        <f t="shared" si="0"/>
        <v>135000</v>
      </c>
      <c r="I13" s="34"/>
    </row>
    <row r="14" spans="1:9" ht="16.5" thickTop="1">
      <c r="A14" s="68"/>
      <c r="B14" s="69"/>
      <c r="C14" s="69"/>
      <c r="D14" s="69"/>
      <c r="E14" s="69"/>
      <c r="F14" s="69"/>
      <c r="G14" s="70"/>
      <c r="H14" s="69"/>
    </row>
    <row r="15" spans="1:9" ht="21" customHeight="1">
      <c r="A15" s="158" t="s">
        <v>75</v>
      </c>
      <c r="B15" s="39"/>
      <c r="C15" s="40"/>
      <c r="D15" s="39"/>
      <c r="E15" s="39"/>
      <c r="F15" s="40"/>
    </row>
    <row r="16" spans="1:9" ht="15.75">
      <c r="A16" s="43" t="s">
        <v>49</v>
      </c>
      <c r="B16" s="43" t="s">
        <v>67</v>
      </c>
      <c r="C16" s="44" t="s">
        <v>68</v>
      </c>
      <c r="D16" s="45"/>
      <c r="E16" s="46" t="s">
        <v>62</v>
      </c>
      <c r="F16" s="47"/>
      <c r="G16" s="48"/>
      <c r="H16" s="49"/>
    </row>
    <row r="17" spans="1:9" ht="18.75" customHeight="1">
      <c r="A17" s="50"/>
      <c r="B17" s="50"/>
      <c r="C17" s="51" t="s">
        <v>69</v>
      </c>
      <c r="D17" s="51" t="s">
        <v>69</v>
      </c>
      <c r="E17" s="52" t="s">
        <v>63</v>
      </c>
      <c r="F17" s="52"/>
      <c r="G17" s="52" t="s">
        <v>1</v>
      </c>
      <c r="H17" s="52"/>
    </row>
    <row r="18" spans="1:9" ht="15.75">
      <c r="A18" s="55"/>
      <c r="B18" s="55"/>
      <c r="C18" s="56" t="s">
        <v>70</v>
      </c>
      <c r="D18" s="56" t="s">
        <v>71</v>
      </c>
      <c r="E18" s="57" t="s">
        <v>72</v>
      </c>
      <c r="F18" s="58" t="s">
        <v>73</v>
      </c>
      <c r="G18" s="57" t="s">
        <v>72</v>
      </c>
      <c r="H18" s="58" t="s">
        <v>73</v>
      </c>
    </row>
    <row r="19" spans="1:9" ht="24" customHeight="1">
      <c r="A19" s="71">
        <v>1</v>
      </c>
      <c r="B19" s="72" t="s">
        <v>150</v>
      </c>
      <c r="C19" s="59">
        <v>6000</v>
      </c>
      <c r="D19" s="60">
        <f>(C19)*12</f>
        <v>72000</v>
      </c>
      <c r="E19" s="136">
        <v>0</v>
      </c>
      <c r="F19" s="136">
        <f>(E19*12)</f>
        <v>0</v>
      </c>
      <c r="G19" s="61">
        <f>C19*100%</f>
        <v>6000</v>
      </c>
      <c r="H19" s="61">
        <f>(G19*12)</f>
        <v>72000</v>
      </c>
      <c r="I19" s="62"/>
    </row>
    <row r="20" spans="1:9" ht="24" customHeight="1">
      <c r="A20" s="73">
        <f>A19+1</f>
        <v>2</v>
      </c>
      <c r="B20" s="74" t="s">
        <v>76</v>
      </c>
      <c r="C20" s="63">
        <v>1800</v>
      </c>
      <c r="D20" s="61">
        <f>(C20)*12</f>
        <v>21600</v>
      </c>
      <c r="E20" s="61">
        <f>C20*60%</f>
        <v>1080</v>
      </c>
      <c r="F20" s="61">
        <f>(E20*12)</f>
        <v>12960</v>
      </c>
      <c r="G20" s="61">
        <f>C20*(40%)</f>
        <v>720</v>
      </c>
      <c r="H20" s="59">
        <f>(G20*12)</f>
        <v>8640</v>
      </c>
    </row>
    <row r="21" spans="1:9" ht="24" customHeight="1">
      <c r="A21" s="73">
        <f>A20+1</f>
        <v>3</v>
      </c>
      <c r="B21" s="72" t="s">
        <v>77</v>
      </c>
      <c r="C21" s="59">
        <v>2000</v>
      </c>
      <c r="D21" s="60">
        <f>(C21)*12</f>
        <v>24000</v>
      </c>
      <c r="E21" s="61">
        <f>C21*65%</f>
        <v>1300</v>
      </c>
      <c r="F21" s="61">
        <f>(E21*12)</f>
        <v>15600</v>
      </c>
      <c r="G21" s="61">
        <f>C21*(35%)</f>
        <v>700</v>
      </c>
      <c r="H21" s="59">
        <f>(G21*12)</f>
        <v>8400</v>
      </c>
    </row>
    <row r="22" spans="1:9" ht="21.95" customHeight="1" thickBot="1">
      <c r="A22" s="75" t="s">
        <v>60</v>
      </c>
      <c r="B22" s="76"/>
      <c r="C22" s="77">
        <f t="shared" ref="C22:G22" si="1">SUM(C19:C21)</f>
        <v>9800</v>
      </c>
      <c r="D22" s="78">
        <f t="shared" si="1"/>
        <v>117600</v>
      </c>
      <c r="E22" s="77">
        <f t="shared" si="1"/>
        <v>2380</v>
      </c>
      <c r="F22" s="78">
        <f t="shared" si="1"/>
        <v>28560</v>
      </c>
      <c r="G22" s="77">
        <f t="shared" si="1"/>
        <v>7420</v>
      </c>
      <c r="H22" s="78">
        <f>SUM(H19:H21)</f>
        <v>89040</v>
      </c>
    </row>
    <row r="23" spans="1:9" ht="17.25" thickTop="1">
      <c r="A23" s="72"/>
      <c r="B23" s="72"/>
      <c r="C23" s="72"/>
      <c r="D23" s="72"/>
      <c r="E23" s="79"/>
      <c r="F23" s="79"/>
    </row>
  </sheetData>
  <mergeCells count="2">
    <mergeCell ref="B10:B11"/>
    <mergeCell ref="G1:H1"/>
  </mergeCells>
  <phoneticPr fontId="11" type="noConversion"/>
  <pageMargins left="0.65" right="0.25" top="0.75" bottom="1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Stat Budget &amp; Beneficiary </vt:lpstr>
      <vt:lpstr>Budget Summary</vt:lpstr>
      <vt:lpstr>Equip NGO Held</vt:lpstr>
      <vt:lpstr>Req.from ADP</vt:lpstr>
      <vt:lpstr>Staff Salary</vt:lpstr>
      <vt:lpstr>Training Annex</vt:lpstr>
      <vt:lpstr>Medicine &amp; Utility</vt:lpstr>
      <vt:lpstr>'Budget Summary'!Print_Area</vt:lpstr>
      <vt:lpstr>'Equip NGO Held'!Print_Area</vt:lpstr>
      <vt:lpstr>'Medicine &amp; Utility'!Print_Area</vt:lpstr>
      <vt:lpstr>'Req.from ADP'!Print_Area</vt:lpstr>
      <vt:lpstr>'Staff Salary'!Print_Area</vt:lpstr>
      <vt:lpstr>'Stat Budget &amp; Beneficiary '!Print_Area</vt:lpstr>
      <vt:lpstr>'Training Annex'!Print_Area</vt:lpstr>
      <vt:lpstr>'Equip NGO Held'!Print_Titles</vt:lpstr>
      <vt:lpstr>'Medicine &amp; Utility'!Print_Titles</vt:lpstr>
      <vt:lpstr>'Staff Salary'!Print_Titles</vt:lpstr>
    </vt:vector>
  </TitlesOfParts>
  <Company>ITRONIX 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</dc:creator>
  <cp:lastModifiedBy>mohsin</cp:lastModifiedBy>
  <cp:lastPrinted>2012-04-02T11:13:19Z</cp:lastPrinted>
  <dcterms:created xsi:type="dcterms:W3CDTF">2006-02-08T02:56:55Z</dcterms:created>
  <dcterms:modified xsi:type="dcterms:W3CDTF">2012-04-02T11:14:02Z</dcterms:modified>
</cp:coreProperties>
</file>