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1280" yWindow="0" windowWidth="25600" windowHeight="13640"/>
  </bookViews>
  <sheets>
    <sheet name="Phasing" sheetId="8" r:id="rId1"/>
    <sheet name="Budget - Final" sheetId="3" r:id="rId2"/>
    <sheet name="Report A" sheetId="6" r:id="rId3"/>
    <sheet name="Tranches" sheetId="5" r:id="rId4"/>
  </sheets>
  <definedNames>
    <definedName name="_xlnm.Print_Area" localSheetId="1">Tranches!$A$1:$I$17</definedName>
    <definedName name="_xlnm.Print_Area" localSheetId="0">Phasing!$A$1:$H$17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8" l="1"/>
  <c r="G17" i="8"/>
  <c r="D17" i="8"/>
  <c r="C17" i="8"/>
  <c r="H9" i="8"/>
  <c r="G9" i="8"/>
  <c r="D9" i="8"/>
  <c r="C9" i="8"/>
  <c r="E9" i="8"/>
  <c r="F8" i="8"/>
  <c r="F7" i="8"/>
  <c r="F6" i="8"/>
  <c r="F5" i="8"/>
  <c r="F4" i="8"/>
  <c r="F3" i="8"/>
  <c r="E14" i="5"/>
  <c r="E5" i="5"/>
  <c r="E15" i="5"/>
  <c r="E6" i="5"/>
  <c r="E13" i="5"/>
  <c r="E4" i="5"/>
  <c r="G18" i="3"/>
  <c r="G19" i="3"/>
  <c r="G21" i="3"/>
  <c r="G22" i="3"/>
  <c r="G5" i="3"/>
  <c r="G6" i="3"/>
  <c r="G7" i="3"/>
  <c r="G8" i="3"/>
  <c r="G9" i="3"/>
  <c r="G10" i="3"/>
  <c r="G11" i="3"/>
  <c r="G12" i="3"/>
  <c r="G13" i="3"/>
  <c r="G14" i="3"/>
  <c r="G15" i="3"/>
  <c r="G16" i="3"/>
  <c r="G23" i="3"/>
  <c r="G24" i="3"/>
  <c r="I13" i="5"/>
  <c r="I4" i="5"/>
  <c r="I6" i="5"/>
  <c r="I15" i="5"/>
  <c r="G59" i="3"/>
  <c r="G41" i="3"/>
  <c r="G52" i="3"/>
  <c r="G53" i="3"/>
  <c r="I5" i="5"/>
  <c r="G42" i="3"/>
  <c r="G40" i="3"/>
  <c r="G27" i="3"/>
  <c r="G28" i="3"/>
  <c r="G29" i="3"/>
  <c r="G30" i="3"/>
  <c r="G31" i="3"/>
  <c r="G32" i="3"/>
  <c r="G33" i="3"/>
  <c r="G34" i="3"/>
  <c r="G35" i="3"/>
  <c r="G36" i="3"/>
  <c r="G37" i="3"/>
  <c r="G26" i="3"/>
  <c r="I14" i="5"/>
  <c r="I16" i="5"/>
  <c r="I7" i="5"/>
  <c r="G38" i="3"/>
  <c r="G43" i="3"/>
  <c r="I19" i="5"/>
  <c r="G44" i="3"/>
  <c r="G45" i="3"/>
  <c r="G54" i="3"/>
  <c r="G51" i="3"/>
  <c r="G50" i="3"/>
  <c r="G49" i="3"/>
  <c r="G48" i="3"/>
  <c r="G23" i="5"/>
  <c r="G24" i="5"/>
  <c r="G58" i="3"/>
  <c r="G55" i="3"/>
  <c r="G57" i="3"/>
  <c r="G61" i="3"/>
</calcChain>
</file>

<file path=xl/sharedStrings.xml><?xml version="1.0" encoding="utf-8"?>
<sst xmlns="http://schemas.openxmlformats.org/spreadsheetml/2006/main" count="259" uniqueCount="162">
  <si>
    <t>Qty</t>
  </si>
  <si>
    <t>Unit</t>
  </si>
  <si>
    <t>bag</t>
  </si>
  <si>
    <t>Petrol for generator</t>
  </si>
  <si>
    <t>Sr. No.</t>
  </si>
  <si>
    <t>Description</t>
  </si>
  <si>
    <t>Share</t>
  </si>
  <si>
    <t>Unit Rate</t>
  </si>
  <si>
    <t xml:space="preserve">Amount </t>
  </si>
  <si>
    <t>Amounts in PKR</t>
  </si>
  <si>
    <t>Daccar Hand Pump</t>
  </si>
  <si>
    <t>Excavation/closed boring (4 inch diameter)</t>
  </si>
  <si>
    <t>Outer PVC pipe (4 inch diameter)</t>
  </si>
  <si>
    <t>Inner PVC pipe (1 inch diameter)</t>
  </si>
  <si>
    <t>Filling material (mixture of sand and stone)</t>
  </si>
  <si>
    <t>Cement</t>
  </si>
  <si>
    <t>Sand</t>
  </si>
  <si>
    <t>Crush</t>
  </si>
  <si>
    <t>a.</t>
  </si>
  <si>
    <t>Labour Cost:</t>
  </si>
  <si>
    <t>Installation of hand pump</t>
  </si>
  <si>
    <t>Labour</t>
  </si>
  <si>
    <t>b.</t>
  </si>
  <si>
    <t>c.</t>
  </si>
  <si>
    <t>d.</t>
  </si>
  <si>
    <t>Transportation cost for material</t>
  </si>
  <si>
    <t>Community</t>
  </si>
  <si>
    <t>ADP</t>
  </si>
  <si>
    <t>no.</t>
  </si>
  <si>
    <t>square feet</t>
  </si>
  <si>
    <t>Operation and Management Costs</t>
  </si>
  <si>
    <t>Co-ordinator</t>
  </si>
  <si>
    <t>Supervisor</t>
  </si>
  <si>
    <t>Social mobilizer</t>
  </si>
  <si>
    <t>Office rent</t>
  </si>
  <si>
    <t>Electricity and telephone charges</t>
  </si>
  <si>
    <t>Water quality tests</t>
  </si>
  <si>
    <t>month</t>
  </si>
  <si>
    <t>test</t>
  </si>
  <si>
    <t>Total material cost - 1 hand pump (A)</t>
  </si>
  <si>
    <t>Total labour cost - 1 hand pump (B)</t>
  </si>
  <si>
    <t>Total material and labour cost - 1 hand pump (A + B)</t>
  </si>
  <si>
    <t>Total Project Costs to be borne by ADP</t>
  </si>
  <si>
    <t>Transport cost, selection of area &amp; monitoring</t>
  </si>
  <si>
    <t>Quantity</t>
  </si>
  <si>
    <t>Total Tranche Amount</t>
  </si>
  <si>
    <t>Amount</t>
  </si>
  <si>
    <t>Per Unit Cost</t>
  </si>
  <si>
    <t>Item</t>
  </si>
  <si>
    <t>1)</t>
  </si>
  <si>
    <t>2)</t>
  </si>
  <si>
    <t>3)</t>
  </si>
  <si>
    <t>#</t>
  </si>
  <si>
    <t>Tranche #1</t>
  </si>
  <si>
    <r>
      <t>Note:</t>
    </r>
    <r>
      <rPr>
        <sz val="11"/>
        <color indexed="8"/>
        <rFont val="Calibri"/>
        <family val="2"/>
      </rPr>
      <t xml:space="preserve"> All amounts in Pak Rupees.</t>
    </r>
  </si>
  <si>
    <t>Tranche #2</t>
  </si>
  <si>
    <t>Concrete liner (cement ring)</t>
  </si>
  <si>
    <t>Stamp paper</t>
  </si>
  <si>
    <t>Pro-Rata Share for Each Hand Pump</t>
  </si>
  <si>
    <t xml:space="preserve"> Hand Pump Project - Budget</t>
  </si>
  <si>
    <t>NGO</t>
  </si>
  <si>
    <t>ft</t>
  </si>
  <si>
    <t xml:space="preserve">day </t>
  </si>
  <si>
    <t>For one pump</t>
  </si>
  <si>
    <t xml:space="preserve">ft </t>
  </si>
  <si>
    <t>Litters</t>
  </si>
  <si>
    <t>Total material costtt -1 Water Supply Scheme  ( C  )</t>
  </si>
  <si>
    <t>Total Labour Cost - 1 Water Supply Scheme ( D )</t>
  </si>
  <si>
    <t>Total material and labour cost - 1 water supply sheme  ( C + D )</t>
  </si>
  <si>
    <t>Labor Cost:</t>
  </si>
  <si>
    <t>a</t>
  </si>
  <si>
    <t>b</t>
  </si>
  <si>
    <t>c</t>
  </si>
  <si>
    <t>Burnt bricks</t>
  </si>
  <si>
    <t>PVC 1.5 inches</t>
  </si>
  <si>
    <t>Iron</t>
  </si>
  <si>
    <t>Binding wire</t>
  </si>
  <si>
    <t>Iron pipe</t>
  </si>
  <si>
    <t>Check wall</t>
  </si>
  <si>
    <t>Rooter</t>
  </si>
  <si>
    <t>Stop wall</t>
  </si>
  <si>
    <t>Cover sheet</t>
  </si>
  <si>
    <t xml:space="preserve">Boring </t>
  </si>
  <si>
    <t>1 piece</t>
  </si>
  <si>
    <t>1 bag</t>
  </si>
  <si>
    <t>1 cubic foot</t>
  </si>
  <si>
    <t>1 foot</t>
  </si>
  <si>
    <t>1 feet</t>
  </si>
  <si>
    <t>1 sheet</t>
  </si>
  <si>
    <t>KG</t>
  </si>
  <si>
    <t xml:space="preserve">Un-Skill Labour </t>
  </si>
  <si>
    <t>Total Project Cost (I + II + III )</t>
  </si>
  <si>
    <t>Total material and labour cost - 4 water supply sheme (II)</t>
  </si>
  <si>
    <t>4)</t>
  </si>
  <si>
    <t xml:space="preserve">Water Supply Scheme </t>
  </si>
  <si>
    <t xml:space="preserve">Community Share (Labour) - 27 Hand Pumps &amp; 4 Water Suupply Scheme </t>
  </si>
  <si>
    <t>NGO Share (Office Rent, Electricity) - 27 Hand Pumps &amp; 4 Water Supply Scheme</t>
  </si>
  <si>
    <t>Total operation and management costs - 27  hand pumps &amp; 4 Water Supply Scheme  (III)</t>
  </si>
  <si>
    <t>Total Amount of Tranches 1 and 2</t>
  </si>
  <si>
    <t>Program cost</t>
  </si>
  <si>
    <t xml:space="preserve">Skill Labour </t>
  </si>
  <si>
    <t>Site Location</t>
  </si>
  <si>
    <t>Nearest Village Address</t>
  </si>
  <si>
    <t>Copy of land ownership records of site location.</t>
  </si>
  <si>
    <t>No objection certificate from land owner at site location for completion of project works.</t>
  </si>
  <si>
    <t>NIC of land owner at site location.</t>
  </si>
  <si>
    <t>Site Name</t>
  </si>
  <si>
    <t>Attached</t>
  </si>
  <si>
    <t>o</t>
  </si>
  <si>
    <t>No objection certificate from land owner to provide unrestricted access to site for the purpose of procuring water.</t>
  </si>
  <si>
    <t xml:space="preserve">To be submitted to ADP project team (adp-scf-project@googlegroups.com, sirajvakil@gmail.com) </t>
  </si>
  <si>
    <t>Microbial and chemical contamination lab test results for water samples drawn from site.</t>
  </si>
  <si>
    <t>Required Documentation</t>
  </si>
  <si>
    <t>Report A - Project Site Pre-Approval</t>
  </si>
  <si>
    <t>Please enclose scanned copies of the following documents:</t>
  </si>
  <si>
    <t>S.No.</t>
  </si>
  <si>
    <t>Head of Household</t>
  </si>
  <si>
    <t>NIC No.</t>
  </si>
  <si>
    <t>The following table must be completed by the Community Mobilizer from SCF and submitted to the ADP project team prior to site approval.</t>
  </si>
  <si>
    <t>No. of Dependants</t>
  </si>
  <si>
    <t>List of Target Beneficiaries</t>
  </si>
  <si>
    <t>Signed Agreement between community and SCF for usage rights and access to site.</t>
  </si>
  <si>
    <t>Submitted on Behalf of Sind Community Foundation by:</t>
  </si>
  <si>
    <t>Employee Name</t>
  </si>
  <si>
    <t>Position</t>
  </si>
  <si>
    <t>Date</t>
  </si>
  <si>
    <t>Signed</t>
  </si>
  <si>
    <t>GPS Coordinates at site</t>
  </si>
  <si>
    <t>Water Supply Scheme</t>
  </si>
  <si>
    <t>Proposed Project</t>
  </si>
  <si>
    <t>Handpump</t>
  </si>
  <si>
    <t>Decision</t>
  </si>
  <si>
    <t xml:space="preserve">Remarks </t>
  </si>
  <si>
    <t>Accepted</t>
  </si>
  <si>
    <t>Rejected</t>
  </si>
  <si>
    <t>Review Decision by ADP</t>
  </si>
  <si>
    <t>Bore Depth:</t>
  </si>
  <si>
    <t>Total material and labour cost - 23  hand pumps (I)</t>
  </si>
  <si>
    <t>O&amp;M Costs @ 30%</t>
  </si>
  <si>
    <t>O&amp;M Costs @ 70%</t>
  </si>
  <si>
    <t>Water source:</t>
  </si>
  <si>
    <t>Hand Pumps</t>
  </si>
  <si>
    <t>Village Name</t>
  </si>
  <si>
    <t>Target Population</t>
  </si>
  <si>
    <t>Earmarked Zones</t>
  </si>
  <si>
    <t>Approved No. of Sites</t>
  </si>
  <si>
    <t>Beneficiaries per Hand Pump</t>
  </si>
  <si>
    <t>Phase 1</t>
  </si>
  <si>
    <t>Phase 2</t>
  </si>
  <si>
    <t>Nizam Khan Rind</t>
  </si>
  <si>
    <t>Haji Photo Bhatti</t>
  </si>
  <si>
    <t>Ghulam Shah Bagrani</t>
  </si>
  <si>
    <t>Veersan Kohli</t>
  </si>
  <si>
    <t>Bambo Khokar / Agay Dino Rind</t>
  </si>
  <si>
    <t>Veeho Kohli</t>
  </si>
  <si>
    <t>Water Supply Schemes</t>
  </si>
  <si>
    <t>Beneficiaries per Water Supply Scheme</t>
  </si>
  <si>
    <t>Shadi Khan Rind</t>
  </si>
  <si>
    <t>-</t>
  </si>
  <si>
    <t>Yar Muhammad Lashari</t>
  </si>
  <si>
    <t>Pathan Khan Rind</t>
  </si>
  <si>
    <t>Mehboob Ali Rind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</si>
</sst>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scheme val="minor"/>
    </font>
    <font>
      <b/>
      <sz val="18"/>
      <color theme="3"/>
      <name val="Cambria"/>
      <family val="2"/>
      <charset val="136"/>
      <scheme val="major"/>
    </font>
    <font>
      <sz val="12"/>
      <color rgb="FF000000"/>
      <name val="Arial"/>
    </font>
    <font>
      <sz val="12"/>
      <color rgb="FF000000"/>
      <name val="Times New Roman"/>
    </font>
    <font>
      <sz val="18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FFFC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55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rgb="FF94C600"/>
      </top>
      <bottom/>
      <diagonal/>
    </border>
    <border>
      <left/>
      <right/>
      <top/>
      <bottom style="medium">
        <color rgb="FF94C600"/>
      </bottom>
      <diagonal/>
    </border>
  </borders>
  <cellStyleXfs count="46">
    <xf numFmtId="0" fontId="0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0" applyNumberFormat="0" applyFill="0" applyAlignment="0" applyProtection="0"/>
    <xf numFmtId="0" fontId="9" fillId="12" borderId="31" applyNumberFormat="0" applyFon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0" fontId="0" fillId="0" borderId="2" xfId="0" applyBorder="1"/>
    <xf numFmtId="164" fontId="0" fillId="0" borderId="3" xfId="1" applyNumberFormat="1" applyFont="1" applyBorder="1"/>
    <xf numFmtId="0" fontId="0" fillId="0" borderId="2" xfId="0" applyBorder="1" applyAlignment="1">
      <alignment horizontal="right"/>
    </xf>
    <xf numFmtId="0" fontId="4" fillId="0" borderId="1" xfId="0" applyFont="1" applyBorder="1"/>
    <xf numFmtId="164" fontId="4" fillId="2" borderId="3" xfId="1" applyNumberFormat="1" applyFont="1" applyFill="1" applyBorder="1"/>
    <xf numFmtId="164" fontId="4" fillId="3" borderId="3" xfId="1" applyNumberFormat="1" applyFont="1" applyFill="1" applyBorder="1"/>
    <xf numFmtId="164" fontId="4" fillId="4" borderId="4" xfId="1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right"/>
    </xf>
    <xf numFmtId="164" fontId="4" fillId="6" borderId="5" xfId="0" applyNumberFormat="1" applyFont="1" applyFill="1" applyBorder="1"/>
    <xf numFmtId="164" fontId="0" fillId="0" borderId="0" xfId="0" applyNumberFormat="1"/>
    <xf numFmtId="164" fontId="4" fillId="7" borderId="4" xfId="1" applyNumberFormat="1" applyFont="1" applyFill="1" applyBorder="1"/>
    <xf numFmtId="164" fontId="0" fillId="0" borderId="6" xfId="0" applyNumberFormat="1" applyBorder="1"/>
    <xf numFmtId="0" fontId="4" fillId="0" borderId="0" xfId="0" applyFont="1"/>
    <xf numFmtId="0" fontId="0" fillId="0" borderId="7" xfId="0" applyBorder="1" applyAlignment="1">
      <alignment horizontal="centerContinuous"/>
    </xf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4" fillId="0" borderId="11" xfId="0" applyFont="1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4" fillId="0" borderId="12" xfId="0" applyFont="1" applyBorder="1"/>
    <xf numFmtId="0" fontId="4" fillId="0" borderId="7" xfId="0" applyFont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8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ill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/>
    <xf numFmtId="0" fontId="6" fillId="0" borderId="1" xfId="0" applyFont="1" applyFill="1" applyBorder="1" applyAlignment="1">
      <alignment horizontal="left"/>
    </xf>
    <xf numFmtId="164" fontId="4" fillId="11" borderId="3" xfId="1" applyNumberFormat="1" applyFont="1" applyFill="1" applyBorder="1"/>
    <xf numFmtId="0" fontId="0" fillId="0" borderId="1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164" fontId="6" fillId="10" borderId="3" xfId="1" applyNumberFormat="1" applyFont="1" applyFill="1" applyBorder="1"/>
    <xf numFmtId="164" fontId="6" fillId="10" borderId="1" xfId="1" applyNumberFormat="1" applyFont="1" applyFill="1" applyBorder="1"/>
    <xf numFmtId="164" fontId="6" fillId="9" borderId="28" xfId="1" applyNumberFormat="1" applyFont="1" applyFill="1" applyBorder="1"/>
    <xf numFmtId="164" fontId="6" fillId="11" borderId="28" xfId="1" applyNumberFormat="1" applyFont="1" applyFill="1" applyBorder="1"/>
    <xf numFmtId="43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8" fillId="0" borderId="0" xfId="0" applyFont="1"/>
    <xf numFmtId="3" fontId="8" fillId="0" borderId="1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right" vertical="top" wrapText="1"/>
    </xf>
    <xf numFmtId="0" fontId="7" fillId="0" borderId="21" xfId="0" applyFont="1" applyFill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 vertical="top" wrapText="1"/>
    </xf>
    <xf numFmtId="164" fontId="0" fillId="0" borderId="0" xfId="0" applyNumberFormat="1" applyFill="1"/>
    <xf numFmtId="0" fontId="0" fillId="0" borderId="1" xfId="0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0" fillId="0" borderId="0" xfId="2" applyBorder="1"/>
    <xf numFmtId="0" fontId="0" fillId="0" borderId="40" xfId="0" applyBorder="1"/>
    <xf numFmtId="0" fontId="13" fillId="0" borderId="0" xfId="5" applyBorder="1"/>
    <xf numFmtId="0" fontId="11" fillId="0" borderId="30" xfId="3" applyBorder="1"/>
    <xf numFmtId="0" fontId="6" fillId="0" borderId="0" xfId="0" applyFont="1" applyBorder="1"/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2" fillId="13" borderId="0" xfId="0" applyFont="1" applyFill="1" applyBorder="1"/>
    <xf numFmtId="0" fontId="0" fillId="12" borderId="31" xfId="4" applyFont="1" applyBorder="1"/>
    <xf numFmtId="0" fontId="0" fillId="0" borderId="41" xfId="0" applyBorder="1"/>
    <xf numFmtId="0" fontId="0" fillId="0" borderId="7" xfId="0" applyBorder="1"/>
    <xf numFmtId="0" fontId="0" fillId="0" borderId="42" xfId="0" applyBorder="1"/>
    <xf numFmtId="0" fontId="0" fillId="0" borderId="0" xfId="0" applyFill="1" applyBorder="1"/>
    <xf numFmtId="0" fontId="18" fillId="0" borderId="0" xfId="0" applyFont="1" applyBorder="1"/>
    <xf numFmtId="0" fontId="4" fillId="11" borderId="16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6" fillId="10" borderId="28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5" fillId="0" borderId="32" xfId="0" applyFont="1" applyBorder="1" applyAlignment="1">
      <alignment horizontal="left" vertical="center" wrapText="1"/>
    </xf>
    <xf numFmtId="0" fontId="0" fillId="12" borderId="33" xfId="4" applyFont="1" applyBorder="1" applyAlignment="1">
      <alignment horizontal="center"/>
    </xf>
    <xf numFmtId="0" fontId="0" fillId="12" borderId="36" xfId="4" applyFont="1" applyBorder="1" applyAlignment="1">
      <alignment horizontal="center"/>
    </xf>
    <xf numFmtId="0" fontId="0" fillId="12" borderId="34" xfId="4" applyFont="1" applyBorder="1" applyAlignment="1">
      <alignment horizontal="center"/>
    </xf>
    <xf numFmtId="0" fontId="12" fillId="13" borderId="35" xfId="0" applyFont="1" applyFill="1" applyBorder="1" applyAlignment="1">
      <alignment horizontal="center"/>
    </xf>
    <xf numFmtId="0" fontId="0" fillId="12" borderId="31" xfId="4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12" borderId="31" xfId="4" applyFont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9" fillId="0" borderId="0" xfId="38"/>
    <xf numFmtId="0" fontId="1" fillId="0" borderId="0" xfId="39"/>
    <xf numFmtId="0" fontId="20" fillId="14" borderId="43" xfId="39" applyFont="1" applyFill="1" applyBorder="1" applyAlignment="1">
      <alignment horizontal="left" wrapText="1"/>
    </xf>
    <xf numFmtId="0" fontId="21" fillId="14" borderId="43" xfId="39" applyFont="1" applyFill="1" applyBorder="1" applyAlignment="1">
      <alignment horizontal="left" wrapText="1"/>
    </xf>
    <xf numFmtId="0" fontId="21" fillId="14" borderId="43" xfId="39" applyFont="1" applyFill="1" applyBorder="1" applyAlignment="1">
      <alignment horizontal="center" wrapText="1"/>
    </xf>
    <xf numFmtId="0" fontId="20" fillId="0" borderId="0" xfId="39" applyFont="1" applyAlignment="1">
      <alignment horizontal="left" wrapText="1"/>
    </xf>
    <xf numFmtId="0" fontId="21" fillId="0" borderId="0" xfId="39" applyFont="1" applyAlignment="1">
      <alignment horizontal="left" wrapText="1"/>
    </xf>
    <xf numFmtId="0" fontId="21" fillId="0" borderId="0" xfId="39" applyFont="1" applyAlignment="1">
      <alignment horizontal="right" wrapText="1"/>
    </xf>
    <xf numFmtId="1" fontId="21" fillId="0" borderId="0" xfId="39" applyNumberFormat="1" applyFont="1" applyAlignment="1">
      <alignment horizontal="right" wrapText="1"/>
    </xf>
    <xf numFmtId="0" fontId="22" fillId="14" borderId="44" xfId="39" applyFont="1" applyFill="1" applyBorder="1" applyAlignment="1">
      <alignment vertical="center" wrapText="1"/>
    </xf>
    <xf numFmtId="3" fontId="21" fillId="14" borderId="44" xfId="39" applyNumberFormat="1" applyFont="1" applyFill="1" applyBorder="1" applyAlignment="1">
      <alignment horizontal="right" wrapText="1"/>
    </xf>
    <xf numFmtId="0" fontId="21" fillId="14" borderId="44" xfId="39" applyFont="1" applyFill="1" applyBorder="1" applyAlignment="1">
      <alignment horizontal="right" wrapText="1"/>
    </xf>
    <xf numFmtId="0" fontId="21" fillId="0" borderId="0" xfId="39" applyFont="1" applyAlignment="1">
      <alignment horizontal="left" vertical="center" wrapText="1"/>
    </xf>
    <xf numFmtId="0" fontId="21" fillId="0" borderId="0" xfId="39" applyFont="1" applyAlignment="1">
      <alignment horizontal="right" vertical="center" wrapText="1"/>
    </xf>
  </cellXfs>
  <cellStyles count="46">
    <cellStyle name="Comma" xfId="1" builtinId="3"/>
    <cellStyle name="Explanatory Text" xfId="5" builtinId="5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eading 3" xfId="3" builtinId="18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  <cellStyle name="Normal 2" xfId="39"/>
    <cellStyle name="Note" xfId="4" builtinId="10"/>
    <cellStyle name="Title" xfId="2" builtinId="15"/>
    <cellStyle name="Title 2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7" sqref="H17"/>
    </sheetView>
  </sheetViews>
  <sheetFormatPr baseColWidth="10" defaultRowHeight="15" x14ac:dyDescent="0"/>
  <cols>
    <col min="1" max="1" width="10.83203125" style="138"/>
    <col min="2" max="2" width="31.5" style="138" customWidth="1"/>
    <col min="3" max="3" width="17.1640625" style="138" customWidth="1"/>
    <col min="4" max="5" width="21.5" style="138" customWidth="1"/>
    <col min="6" max="6" width="28" style="138" customWidth="1"/>
    <col min="7" max="16384" width="10.83203125" style="138"/>
  </cols>
  <sheetData>
    <row r="1" spans="1:8" ht="23" thickBot="1">
      <c r="A1" s="137" t="s">
        <v>141</v>
      </c>
    </row>
    <row r="2" spans="1:8">
      <c r="A2" s="139" t="s">
        <v>115</v>
      </c>
      <c r="B2" s="140" t="s">
        <v>142</v>
      </c>
      <c r="C2" s="141" t="s">
        <v>143</v>
      </c>
      <c r="D2" s="141" t="s">
        <v>144</v>
      </c>
      <c r="E2" s="141" t="s">
        <v>145</v>
      </c>
      <c r="F2" s="141" t="s">
        <v>146</v>
      </c>
      <c r="G2" s="141" t="s">
        <v>147</v>
      </c>
      <c r="H2" s="141" t="s">
        <v>148</v>
      </c>
    </row>
    <row r="3" spans="1:8">
      <c r="A3" s="142">
        <v>1</v>
      </c>
      <c r="B3" s="143" t="s">
        <v>149</v>
      </c>
      <c r="C3" s="144">
        <v>425</v>
      </c>
      <c r="D3" s="144">
        <v>4</v>
      </c>
      <c r="E3" s="144">
        <v>4</v>
      </c>
      <c r="F3" s="145">
        <f>C3/E3</f>
        <v>106.25</v>
      </c>
      <c r="G3" s="144">
        <v>1</v>
      </c>
      <c r="H3" s="144">
        <v>3</v>
      </c>
    </row>
    <row r="4" spans="1:8">
      <c r="A4" s="142">
        <v>2</v>
      </c>
      <c r="B4" s="143" t="s">
        <v>150</v>
      </c>
      <c r="C4" s="144">
        <v>560</v>
      </c>
      <c r="D4" s="144">
        <v>7</v>
      </c>
      <c r="E4" s="144">
        <v>5</v>
      </c>
      <c r="F4" s="145">
        <f t="shared" ref="F4:F8" si="0">C4/E4</f>
        <v>112</v>
      </c>
      <c r="G4" s="144">
        <v>3</v>
      </c>
      <c r="H4" s="144">
        <v>2</v>
      </c>
    </row>
    <row r="5" spans="1:8">
      <c r="A5" s="142">
        <v>3</v>
      </c>
      <c r="B5" s="143" t="s">
        <v>151</v>
      </c>
      <c r="C5" s="144">
        <v>710</v>
      </c>
      <c r="D5" s="144">
        <v>5</v>
      </c>
      <c r="E5" s="144">
        <v>5</v>
      </c>
      <c r="F5" s="145">
        <f t="shared" si="0"/>
        <v>142</v>
      </c>
      <c r="G5" s="144">
        <v>1</v>
      </c>
      <c r="H5" s="144">
        <v>4</v>
      </c>
    </row>
    <row r="6" spans="1:8">
      <c r="A6" s="142">
        <v>4</v>
      </c>
      <c r="B6" s="143" t="s">
        <v>152</v>
      </c>
      <c r="C6" s="144">
        <v>139</v>
      </c>
      <c r="D6" s="144">
        <v>3</v>
      </c>
      <c r="E6" s="144">
        <v>1</v>
      </c>
      <c r="F6" s="145">
        <f t="shared" si="0"/>
        <v>139</v>
      </c>
      <c r="G6" s="144">
        <v>0</v>
      </c>
      <c r="H6" s="144">
        <v>1</v>
      </c>
    </row>
    <row r="7" spans="1:8">
      <c r="A7" s="142">
        <v>5</v>
      </c>
      <c r="B7" s="143" t="s">
        <v>153</v>
      </c>
      <c r="C7" s="144">
        <v>840</v>
      </c>
      <c r="D7" s="144">
        <v>2</v>
      </c>
      <c r="E7" s="144">
        <v>4</v>
      </c>
      <c r="F7" s="145">
        <f t="shared" si="0"/>
        <v>210</v>
      </c>
      <c r="G7" s="144">
        <v>1</v>
      </c>
      <c r="H7" s="144">
        <v>3</v>
      </c>
    </row>
    <row r="8" spans="1:8">
      <c r="A8" s="142">
        <v>6</v>
      </c>
      <c r="B8" s="143" t="s">
        <v>154</v>
      </c>
      <c r="C8" s="144">
        <v>437</v>
      </c>
      <c r="D8" s="144">
        <v>5</v>
      </c>
      <c r="E8" s="144">
        <v>4</v>
      </c>
      <c r="F8" s="145">
        <f t="shared" si="0"/>
        <v>109.25</v>
      </c>
      <c r="G8" s="144">
        <v>1</v>
      </c>
      <c r="H8" s="144">
        <v>3</v>
      </c>
    </row>
    <row r="9" spans="1:8" ht="22" thickBot="1">
      <c r="A9" s="146"/>
      <c r="B9" s="146"/>
      <c r="C9" s="147">
        <f t="shared" ref="C9:D9" si="1">SUM(C3:C8)</f>
        <v>3111</v>
      </c>
      <c r="D9" s="147">
        <f t="shared" si="1"/>
        <v>26</v>
      </c>
      <c r="E9" s="147">
        <f>SUM(E3:E8)</f>
        <v>23</v>
      </c>
      <c r="F9" s="146"/>
      <c r="G9" s="147">
        <f>SUM(G3:G8)</f>
        <v>7</v>
      </c>
      <c r="H9" s="147">
        <f>SUM(H3:H8)</f>
        <v>16</v>
      </c>
    </row>
    <row r="11" spans="1:8" ht="23" thickBot="1">
      <c r="A11" s="137" t="s">
        <v>155</v>
      </c>
    </row>
    <row r="12" spans="1:8" ht="30">
      <c r="A12" s="139" t="s">
        <v>115</v>
      </c>
      <c r="B12" s="140" t="s">
        <v>142</v>
      </c>
      <c r="C12" s="141" t="s">
        <v>143</v>
      </c>
      <c r="D12" s="141" t="s">
        <v>144</v>
      </c>
      <c r="E12" s="141"/>
      <c r="F12" s="141" t="s">
        <v>156</v>
      </c>
      <c r="G12" s="141" t="s">
        <v>147</v>
      </c>
      <c r="H12" s="141" t="s">
        <v>148</v>
      </c>
    </row>
    <row r="13" spans="1:8">
      <c r="A13" s="142">
        <v>1</v>
      </c>
      <c r="B13" s="149" t="s">
        <v>157</v>
      </c>
      <c r="C13" s="150">
        <v>245</v>
      </c>
      <c r="D13" s="150">
        <v>1</v>
      </c>
      <c r="E13" s="150"/>
      <c r="F13" s="150">
        <v>245</v>
      </c>
      <c r="G13" s="150" t="s">
        <v>158</v>
      </c>
      <c r="H13" s="150">
        <v>1</v>
      </c>
    </row>
    <row r="14" spans="1:8">
      <c r="A14" s="142">
        <v>2</v>
      </c>
      <c r="B14" s="149" t="s">
        <v>159</v>
      </c>
      <c r="C14" s="150">
        <v>421</v>
      </c>
      <c r="D14" s="150">
        <v>1</v>
      </c>
      <c r="E14" s="150"/>
      <c r="F14" s="150">
        <v>421</v>
      </c>
      <c r="G14" s="150" t="s">
        <v>158</v>
      </c>
      <c r="H14" s="150">
        <v>1</v>
      </c>
    </row>
    <row r="15" spans="1:8">
      <c r="A15" s="142">
        <v>3</v>
      </c>
      <c r="B15" s="149" t="s">
        <v>160</v>
      </c>
      <c r="C15" s="150">
        <v>723</v>
      </c>
      <c r="D15" s="150">
        <v>1</v>
      </c>
      <c r="E15" s="150"/>
      <c r="F15" s="150">
        <v>723</v>
      </c>
      <c r="G15" s="150">
        <v>1</v>
      </c>
      <c r="H15" s="150" t="s">
        <v>158</v>
      </c>
    </row>
    <row r="16" spans="1:8">
      <c r="A16" s="142">
        <v>4</v>
      </c>
      <c r="B16" s="149" t="s">
        <v>161</v>
      </c>
      <c r="C16" s="150">
        <v>560</v>
      </c>
      <c r="D16" s="150">
        <v>1</v>
      </c>
      <c r="E16" s="150"/>
      <c r="F16" s="150">
        <v>560</v>
      </c>
      <c r="G16" s="150">
        <v>1</v>
      </c>
      <c r="H16" s="150" t="s">
        <v>158</v>
      </c>
    </row>
    <row r="17" spans="1:8" ht="22" thickBot="1">
      <c r="A17" s="146"/>
      <c r="B17" s="146"/>
      <c r="C17" s="147">
        <f>SUM(C13:C16)</f>
        <v>1949</v>
      </c>
      <c r="D17" s="147">
        <f>SUM(D13:D16)</f>
        <v>4</v>
      </c>
      <c r="E17" s="148"/>
      <c r="F17" s="146"/>
      <c r="G17" s="147">
        <f>SUM(G13:G16)</f>
        <v>2</v>
      </c>
      <c r="H17" s="147">
        <f>SUM(H13:H16)</f>
        <v>2</v>
      </c>
    </row>
  </sheetData>
  <pageMargins left="0.75" right="0.75" top="1" bottom="1" header="0.5" footer="0.5"/>
  <pageSetup paperSize="9" scale="5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I84"/>
  <sheetViews>
    <sheetView zoomScale="85" zoomScaleNormal="85" zoomScalePageLayoutView="85" workbookViewId="0">
      <selection activeCell="C71" sqref="C71"/>
    </sheetView>
  </sheetViews>
  <sheetFormatPr baseColWidth="10" defaultColWidth="8.83203125" defaultRowHeight="14" x14ac:dyDescent="0"/>
  <cols>
    <col min="1" max="1" width="6.83203125" bestFit="1" customWidth="1"/>
    <col min="2" max="2" width="34.1640625" customWidth="1"/>
    <col min="3" max="3" width="10" customWidth="1"/>
    <col min="4" max="4" width="5.5" customWidth="1"/>
    <col min="5" max="5" width="12.1640625" customWidth="1"/>
    <col min="6" max="6" width="9.33203125" bestFit="1" customWidth="1"/>
    <col min="7" max="8" width="12.5" customWidth="1"/>
    <col min="9" max="9" width="13.33203125" bestFit="1" customWidth="1"/>
  </cols>
  <sheetData>
    <row r="1" spans="1:7">
      <c r="A1" s="116" t="s">
        <v>59</v>
      </c>
      <c r="B1" s="117"/>
      <c r="C1" s="117"/>
      <c r="D1" s="117"/>
      <c r="E1" s="117"/>
      <c r="F1" s="117"/>
      <c r="G1" s="118"/>
    </row>
    <row r="2" spans="1:7">
      <c r="A2" s="35"/>
      <c r="B2" s="36"/>
      <c r="C2" s="36"/>
      <c r="D2" s="36"/>
      <c r="E2" s="36"/>
      <c r="F2" s="36"/>
      <c r="G2" s="37"/>
    </row>
    <row r="3" spans="1:7">
      <c r="A3" s="119" t="s">
        <v>9</v>
      </c>
      <c r="B3" s="120"/>
      <c r="C3" s="120"/>
      <c r="D3" s="120"/>
      <c r="E3" s="120"/>
      <c r="F3" s="120"/>
      <c r="G3" s="121"/>
    </row>
    <row r="4" spans="1:7">
      <c r="A4" s="12" t="s">
        <v>4</v>
      </c>
      <c r="B4" s="13" t="s">
        <v>5</v>
      </c>
      <c r="C4" s="13" t="s">
        <v>6</v>
      </c>
      <c r="D4" s="13" t="s">
        <v>0</v>
      </c>
      <c r="E4" s="13" t="s">
        <v>1</v>
      </c>
      <c r="F4" s="13" t="s">
        <v>7</v>
      </c>
      <c r="G4" s="14" t="s">
        <v>8</v>
      </c>
    </row>
    <row r="5" spans="1:7">
      <c r="A5" s="5">
        <v>1</v>
      </c>
      <c r="B5" s="1" t="s">
        <v>10</v>
      </c>
      <c r="C5" s="1" t="s">
        <v>27</v>
      </c>
      <c r="D5" s="41">
        <v>1</v>
      </c>
      <c r="E5" s="2" t="s">
        <v>28</v>
      </c>
      <c r="F5" s="40">
        <v>10500</v>
      </c>
      <c r="G5" s="15">
        <f>F5*D5</f>
        <v>10500</v>
      </c>
    </row>
    <row r="6" spans="1:7">
      <c r="A6" s="5">
        <v>2</v>
      </c>
      <c r="B6" s="1" t="s">
        <v>11</v>
      </c>
      <c r="C6" s="1" t="s">
        <v>27</v>
      </c>
      <c r="D6" s="41">
        <v>70</v>
      </c>
      <c r="E6" s="2" t="s">
        <v>61</v>
      </c>
      <c r="F6" s="40">
        <v>65</v>
      </c>
      <c r="G6" s="15">
        <f>D6*F6</f>
        <v>4550</v>
      </c>
    </row>
    <row r="7" spans="1:7">
      <c r="A7" s="5">
        <v>3</v>
      </c>
      <c r="B7" s="1" t="s">
        <v>12</v>
      </c>
      <c r="C7" s="1" t="s">
        <v>27</v>
      </c>
      <c r="D7" s="41">
        <v>7</v>
      </c>
      <c r="E7" s="2" t="s">
        <v>61</v>
      </c>
      <c r="F7" s="40">
        <v>30</v>
      </c>
      <c r="G7" s="15">
        <f t="shared" ref="G7:G15" si="0">F7*D7</f>
        <v>210</v>
      </c>
    </row>
    <row r="8" spans="1:7">
      <c r="A8" s="5">
        <v>4</v>
      </c>
      <c r="B8" s="1" t="s">
        <v>13</v>
      </c>
      <c r="C8" s="1" t="s">
        <v>27</v>
      </c>
      <c r="D8" s="41">
        <v>70</v>
      </c>
      <c r="E8" s="2" t="s">
        <v>64</v>
      </c>
      <c r="F8" s="40">
        <v>20</v>
      </c>
      <c r="G8" s="15">
        <f t="shared" si="0"/>
        <v>1400</v>
      </c>
    </row>
    <row r="9" spans="1:7">
      <c r="A9" s="5">
        <v>5</v>
      </c>
      <c r="B9" s="1" t="s">
        <v>14</v>
      </c>
      <c r="C9" s="1" t="s">
        <v>27</v>
      </c>
      <c r="D9" s="41">
        <v>1</v>
      </c>
      <c r="E9" s="2" t="s">
        <v>29</v>
      </c>
      <c r="F9" s="40">
        <v>1200</v>
      </c>
      <c r="G9" s="15">
        <f t="shared" si="0"/>
        <v>1200</v>
      </c>
    </row>
    <row r="10" spans="1:7">
      <c r="A10" s="5">
        <v>6</v>
      </c>
      <c r="B10" s="1" t="s">
        <v>56</v>
      </c>
      <c r="C10" s="1" t="s">
        <v>27</v>
      </c>
      <c r="D10" s="41">
        <v>2</v>
      </c>
      <c r="E10" s="2" t="s">
        <v>28</v>
      </c>
      <c r="F10" s="40">
        <v>400</v>
      </c>
      <c r="G10" s="15">
        <f t="shared" si="0"/>
        <v>800</v>
      </c>
    </row>
    <row r="11" spans="1:7">
      <c r="A11" s="5">
        <v>7</v>
      </c>
      <c r="B11" s="1" t="s">
        <v>78</v>
      </c>
      <c r="C11" s="1" t="s">
        <v>27</v>
      </c>
      <c r="D11" s="41">
        <v>2</v>
      </c>
      <c r="E11" s="2" t="s">
        <v>28</v>
      </c>
      <c r="F11" s="40">
        <v>400</v>
      </c>
      <c r="G11" s="15">
        <f t="shared" si="0"/>
        <v>800</v>
      </c>
    </row>
    <row r="12" spans="1:7">
      <c r="A12" s="5">
        <v>8</v>
      </c>
      <c r="B12" s="1" t="s">
        <v>15</v>
      </c>
      <c r="C12" s="1" t="s">
        <v>27</v>
      </c>
      <c r="D12" s="41">
        <v>2</v>
      </c>
      <c r="E12" s="2" t="s">
        <v>2</v>
      </c>
      <c r="F12" s="40">
        <v>520</v>
      </c>
      <c r="G12" s="15">
        <f t="shared" si="0"/>
        <v>1040</v>
      </c>
    </row>
    <row r="13" spans="1:7">
      <c r="A13" s="5">
        <v>9</v>
      </c>
      <c r="B13" s="1" t="s">
        <v>16</v>
      </c>
      <c r="C13" s="1" t="s">
        <v>27</v>
      </c>
      <c r="D13" s="41">
        <v>1</v>
      </c>
      <c r="E13" s="2" t="s">
        <v>2</v>
      </c>
      <c r="F13" s="40">
        <v>550</v>
      </c>
      <c r="G13" s="15">
        <f t="shared" si="0"/>
        <v>550</v>
      </c>
    </row>
    <row r="14" spans="1:7">
      <c r="A14" s="5">
        <v>10</v>
      </c>
      <c r="B14" s="1" t="s">
        <v>17</v>
      </c>
      <c r="C14" s="1" t="s">
        <v>27</v>
      </c>
      <c r="D14" s="41">
        <v>1</v>
      </c>
      <c r="E14" s="2" t="s">
        <v>2</v>
      </c>
      <c r="F14" s="40">
        <v>750</v>
      </c>
      <c r="G14" s="15">
        <f t="shared" si="0"/>
        <v>750</v>
      </c>
    </row>
    <row r="15" spans="1:7">
      <c r="A15" s="5">
        <v>11</v>
      </c>
      <c r="B15" s="1" t="s">
        <v>57</v>
      </c>
      <c r="C15" s="1" t="s">
        <v>27</v>
      </c>
      <c r="D15" s="41">
        <v>1</v>
      </c>
      <c r="E15" s="2" t="s">
        <v>28</v>
      </c>
      <c r="F15" s="40">
        <v>50</v>
      </c>
      <c r="G15" s="15">
        <f t="shared" si="0"/>
        <v>50</v>
      </c>
    </row>
    <row r="16" spans="1:7">
      <c r="A16" s="122" t="s">
        <v>39</v>
      </c>
      <c r="B16" s="123"/>
      <c r="C16" s="123"/>
      <c r="D16" s="123"/>
      <c r="E16" s="123"/>
      <c r="F16" s="124"/>
      <c r="G16" s="9">
        <f>SUM(G5:G15)</f>
        <v>21850</v>
      </c>
    </row>
    <row r="17" spans="1:9">
      <c r="A17" s="5">
        <v>12</v>
      </c>
      <c r="B17" s="1" t="s">
        <v>19</v>
      </c>
      <c r="C17" s="1" t="s">
        <v>27</v>
      </c>
      <c r="D17" s="1"/>
      <c r="E17" s="2"/>
      <c r="F17" s="3"/>
      <c r="G17" s="6"/>
    </row>
    <row r="18" spans="1:9">
      <c r="A18" s="7" t="s">
        <v>18</v>
      </c>
      <c r="B18" s="1" t="s">
        <v>20</v>
      </c>
      <c r="C18" s="1" t="s">
        <v>27</v>
      </c>
      <c r="D18" s="1">
        <v>1</v>
      </c>
      <c r="E18" s="2" t="s">
        <v>28</v>
      </c>
      <c r="F18" s="3">
        <v>1500</v>
      </c>
      <c r="G18" s="6">
        <f>F18*D18</f>
        <v>1500</v>
      </c>
    </row>
    <row r="19" spans="1:9">
      <c r="A19" s="7" t="s">
        <v>22</v>
      </c>
      <c r="B19" s="1" t="s">
        <v>3</v>
      </c>
      <c r="C19" s="1" t="s">
        <v>27</v>
      </c>
      <c r="D19" s="1">
        <v>10</v>
      </c>
      <c r="E19" s="2" t="s">
        <v>65</v>
      </c>
      <c r="F19" s="3">
        <v>115</v>
      </c>
      <c r="G19" s="6">
        <f>F19*D19</f>
        <v>1150</v>
      </c>
    </row>
    <row r="20" spans="1:9">
      <c r="A20" s="7" t="s">
        <v>23</v>
      </c>
      <c r="B20" s="1" t="s">
        <v>21</v>
      </c>
      <c r="C20" s="1" t="s">
        <v>26</v>
      </c>
      <c r="D20" s="1">
        <v>2</v>
      </c>
      <c r="E20" s="2" t="s">
        <v>62</v>
      </c>
      <c r="F20" s="3">
        <v>400</v>
      </c>
      <c r="G20" s="6">
        <v>800</v>
      </c>
      <c r="I20" s="17"/>
    </row>
    <row r="21" spans="1:9">
      <c r="A21" s="7" t="s">
        <v>24</v>
      </c>
      <c r="B21" s="1" t="s">
        <v>25</v>
      </c>
      <c r="C21" s="1" t="s">
        <v>27</v>
      </c>
      <c r="D21" s="2">
        <v>1</v>
      </c>
      <c r="E21" s="2" t="s">
        <v>63</v>
      </c>
      <c r="F21" s="4">
        <v>1200</v>
      </c>
      <c r="G21" s="6">
        <f>D21*F21</f>
        <v>1200</v>
      </c>
    </row>
    <row r="22" spans="1:9">
      <c r="A22" s="122" t="s">
        <v>40</v>
      </c>
      <c r="B22" s="123"/>
      <c r="C22" s="123"/>
      <c r="D22" s="123"/>
      <c r="E22" s="123"/>
      <c r="F22" s="124"/>
      <c r="G22" s="9">
        <f>SUM(G17:G21)</f>
        <v>4650</v>
      </c>
    </row>
    <row r="23" spans="1:9">
      <c r="A23" s="125" t="s">
        <v>41</v>
      </c>
      <c r="B23" s="126"/>
      <c r="C23" s="126"/>
      <c r="D23" s="126"/>
      <c r="E23" s="126"/>
      <c r="F23" s="127"/>
      <c r="G23" s="10">
        <f>G22+G16</f>
        <v>26500</v>
      </c>
      <c r="H23" s="17"/>
      <c r="I23" s="17"/>
    </row>
    <row r="24" spans="1:9">
      <c r="A24" s="94" t="s">
        <v>137</v>
      </c>
      <c r="B24" s="95"/>
      <c r="C24" s="95"/>
      <c r="D24" s="95"/>
      <c r="E24" s="95"/>
      <c r="F24" s="96"/>
      <c r="G24" s="48">
        <f>G23*23</f>
        <v>609500</v>
      </c>
      <c r="I24" s="17"/>
    </row>
    <row r="25" spans="1:9">
      <c r="A25" s="12" t="s">
        <v>4</v>
      </c>
      <c r="B25" s="13" t="s">
        <v>5</v>
      </c>
      <c r="C25" s="13" t="s">
        <v>6</v>
      </c>
      <c r="D25" s="50" t="s">
        <v>0</v>
      </c>
      <c r="E25" s="50" t="s">
        <v>1</v>
      </c>
      <c r="F25" s="50" t="s">
        <v>7</v>
      </c>
      <c r="G25" s="14" t="s">
        <v>8</v>
      </c>
    </row>
    <row r="26" spans="1:9" s="42" customFormat="1">
      <c r="A26" s="62">
        <v>1</v>
      </c>
      <c r="B26" s="63" t="s">
        <v>73</v>
      </c>
      <c r="C26" s="61" t="s">
        <v>27</v>
      </c>
      <c r="D26" s="64">
        <v>3400</v>
      </c>
      <c r="E26" s="65" t="s">
        <v>83</v>
      </c>
      <c r="F26" s="66">
        <v>7</v>
      </c>
      <c r="G26" s="67">
        <f>D26*F26</f>
        <v>23800</v>
      </c>
      <c r="I26" s="70"/>
    </row>
    <row r="27" spans="1:9" s="42" customFormat="1">
      <c r="A27" s="62">
        <v>2</v>
      </c>
      <c r="B27" s="68" t="s">
        <v>15</v>
      </c>
      <c r="C27" s="61" t="s">
        <v>27</v>
      </c>
      <c r="D27" s="69">
        <v>30</v>
      </c>
      <c r="E27" s="65" t="s">
        <v>84</v>
      </c>
      <c r="F27" s="66">
        <v>520</v>
      </c>
      <c r="G27" s="67">
        <f t="shared" ref="G27:G37" si="1">D27*F27</f>
        <v>15600</v>
      </c>
    </row>
    <row r="28" spans="1:9" s="42" customFormat="1">
      <c r="A28" s="62">
        <v>3</v>
      </c>
      <c r="B28" s="68" t="s">
        <v>16</v>
      </c>
      <c r="C28" s="61" t="s">
        <v>27</v>
      </c>
      <c r="D28" s="69">
        <v>120</v>
      </c>
      <c r="E28" s="65" t="s">
        <v>85</v>
      </c>
      <c r="F28" s="66">
        <v>40</v>
      </c>
      <c r="G28" s="67">
        <f t="shared" si="1"/>
        <v>4800</v>
      </c>
      <c r="I28" s="70"/>
    </row>
    <row r="29" spans="1:9" s="42" customFormat="1">
      <c r="A29" s="62">
        <v>4</v>
      </c>
      <c r="B29" s="68" t="s">
        <v>17</v>
      </c>
      <c r="C29" s="61" t="s">
        <v>27</v>
      </c>
      <c r="D29" s="69">
        <v>100</v>
      </c>
      <c r="E29" s="65" t="s">
        <v>85</v>
      </c>
      <c r="F29" s="66">
        <v>50</v>
      </c>
      <c r="G29" s="67">
        <f t="shared" si="1"/>
        <v>5000</v>
      </c>
    </row>
    <row r="30" spans="1:9" s="42" customFormat="1">
      <c r="A30" s="62">
        <v>5</v>
      </c>
      <c r="B30" s="68" t="s">
        <v>74</v>
      </c>
      <c r="C30" s="61" t="s">
        <v>27</v>
      </c>
      <c r="D30" s="64">
        <v>1400</v>
      </c>
      <c r="E30" s="65" t="s">
        <v>86</v>
      </c>
      <c r="F30" s="66">
        <v>25</v>
      </c>
      <c r="G30" s="67">
        <f t="shared" si="1"/>
        <v>35000</v>
      </c>
    </row>
    <row r="31" spans="1:9">
      <c r="A31" s="62">
        <v>6</v>
      </c>
      <c r="B31" s="68" t="s">
        <v>75</v>
      </c>
      <c r="C31" s="61" t="s">
        <v>27</v>
      </c>
      <c r="D31" s="69">
        <v>100</v>
      </c>
      <c r="E31" s="65" t="s">
        <v>89</v>
      </c>
      <c r="F31" s="66">
        <v>90</v>
      </c>
      <c r="G31" s="67">
        <f t="shared" si="1"/>
        <v>9000</v>
      </c>
    </row>
    <row r="32" spans="1:9">
      <c r="A32" s="62">
        <v>7</v>
      </c>
      <c r="B32" s="68" t="s">
        <v>76</v>
      </c>
      <c r="C32" s="61" t="s">
        <v>27</v>
      </c>
      <c r="D32" s="69">
        <v>1</v>
      </c>
      <c r="E32" s="65" t="s">
        <v>89</v>
      </c>
      <c r="F32" s="66">
        <v>90</v>
      </c>
      <c r="G32" s="67">
        <f t="shared" si="1"/>
        <v>90</v>
      </c>
    </row>
    <row r="33" spans="1:7">
      <c r="A33" s="62">
        <v>8</v>
      </c>
      <c r="B33" s="68" t="s">
        <v>77</v>
      </c>
      <c r="C33" s="61" t="s">
        <v>27</v>
      </c>
      <c r="D33" s="69">
        <v>20</v>
      </c>
      <c r="E33" s="65" t="s">
        <v>87</v>
      </c>
      <c r="F33" s="66">
        <v>90</v>
      </c>
      <c r="G33" s="67">
        <f t="shared" si="1"/>
        <v>1800</v>
      </c>
    </row>
    <row r="34" spans="1:7">
      <c r="A34" s="62">
        <v>9</v>
      </c>
      <c r="B34" s="68" t="s">
        <v>78</v>
      </c>
      <c r="C34" s="61" t="s">
        <v>27</v>
      </c>
      <c r="D34" s="69">
        <v>5</v>
      </c>
      <c r="E34" s="65" t="s">
        <v>83</v>
      </c>
      <c r="F34" s="66">
        <v>275</v>
      </c>
      <c r="G34" s="67">
        <f t="shared" si="1"/>
        <v>1375</v>
      </c>
    </row>
    <row r="35" spans="1:7">
      <c r="A35" s="62">
        <v>10</v>
      </c>
      <c r="B35" s="68" t="s">
        <v>79</v>
      </c>
      <c r="C35" s="61" t="s">
        <v>27</v>
      </c>
      <c r="D35" s="69">
        <v>1</v>
      </c>
      <c r="E35" s="65" t="s">
        <v>83</v>
      </c>
      <c r="F35" s="66">
        <v>15000</v>
      </c>
      <c r="G35" s="67">
        <f t="shared" si="1"/>
        <v>15000</v>
      </c>
    </row>
    <row r="36" spans="1:7">
      <c r="A36" s="62">
        <v>11</v>
      </c>
      <c r="B36" s="68" t="s">
        <v>80</v>
      </c>
      <c r="C36" s="61" t="s">
        <v>27</v>
      </c>
      <c r="D36" s="69">
        <v>3</v>
      </c>
      <c r="E36" s="65" t="s">
        <v>83</v>
      </c>
      <c r="F36" s="66">
        <v>250</v>
      </c>
      <c r="G36" s="67">
        <f t="shared" si="1"/>
        <v>750</v>
      </c>
    </row>
    <row r="37" spans="1:7">
      <c r="A37" s="62">
        <v>12</v>
      </c>
      <c r="B37" s="63" t="s">
        <v>81</v>
      </c>
      <c r="C37" s="61" t="s">
        <v>27</v>
      </c>
      <c r="D37" s="69">
        <v>2</v>
      </c>
      <c r="E37" s="65" t="s">
        <v>88</v>
      </c>
      <c r="F37" s="66">
        <v>700</v>
      </c>
      <c r="G37" s="67">
        <f t="shared" si="1"/>
        <v>1400</v>
      </c>
    </row>
    <row r="38" spans="1:7">
      <c r="A38" s="106" t="s">
        <v>66</v>
      </c>
      <c r="B38" s="107"/>
      <c r="C38" s="107"/>
      <c r="D38" s="107"/>
      <c r="E38" s="107"/>
      <c r="F38" s="108"/>
      <c r="G38" s="53">
        <f>SUM(G26:G37)</f>
        <v>113615</v>
      </c>
    </row>
    <row r="39" spans="1:7" s="42" customFormat="1">
      <c r="A39" s="49">
        <v>13</v>
      </c>
      <c r="B39" s="47" t="s">
        <v>69</v>
      </c>
      <c r="C39" s="45"/>
      <c r="D39" s="45"/>
      <c r="E39" s="45"/>
      <c r="F39" s="45"/>
      <c r="G39" s="46"/>
    </row>
    <row r="40" spans="1:7" s="42" customFormat="1">
      <c r="A40" s="49" t="s">
        <v>70</v>
      </c>
      <c r="B40" s="71" t="s">
        <v>100</v>
      </c>
      <c r="C40" s="52" t="s">
        <v>27</v>
      </c>
      <c r="D40" s="49">
        <v>6</v>
      </c>
      <c r="E40" s="49" t="s">
        <v>62</v>
      </c>
      <c r="F40" s="49">
        <v>1000</v>
      </c>
      <c r="G40" s="46">
        <f>D40*F40</f>
        <v>6000</v>
      </c>
    </row>
    <row r="41" spans="1:7" s="42" customFormat="1">
      <c r="A41" s="49" t="s">
        <v>71</v>
      </c>
      <c r="B41" s="51" t="s">
        <v>90</v>
      </c>
      <c r="C41" s="52" t="s">
        <v>26</v>
      </c>
      <c r="D41" s="49">
        <v>30</v>
      </c>
      <c r="E41" s="49" t="s">
        <v>62</v>
      </c>
      <c r="F41" s="49">
        <v>500</v>
      </c>
      <c r="G41" s="46">
        <f>D41*F41</f>
        <v>15000</v>
      </c>
    </row>
    <row r="42" spans="1:7" ht="13.5" customHeight="1">
      <c r="A42" s="49" t="s">
        <v>72</v>
      </c>
      <c r="B42" s="51" t="s">
        <v>82</v>
      </c>
      <c r="C42" s="52" t="s">
        <v>27</v>
      </c>
      <c r="D42" s="49">
        <v>1</v>
      </c>
      <c r="E42" s="49" t="s">
        <v>28</v>
      </c>
      <c r="F42" s="49">
        <v>1500</v>
      </c>
      <c r="G42" s="46">
        <f>D42*F42</f>
        <v>1500</v>
      </c>
    </row>
    <row r="43" spans="1:7">
      <c r="A43" s="109" t="s">
        <v>67</v>
      </c>
      <c r="B43" s="110"/>
      <c r="C43" s="110"/>
      <c r="D43" s="110"/>
      <c r="E43" s="110"/>
      <c r="F43" s="111"/>
      <c r="G43" s="54">
        <f>SUM(G40:G42)</f>
        <v>22500</v>
      </c>
    </row>
    <row r="44" spans="1:7">
      <c r="A44" s="112" t="s">
        <v>68</v>
      </c>
      <c r="B44" s="112"/>
      <c r="C44" s="112"/>
      <c r="D44" s="112"/>
      <c r="E44" s="112"/>
      <c r="F44" s="113"/>
      <c r="G44" s="55">
        <f>G38+G43</f>
        <v>136115</v>
      </c>
    </row>
    <row r="45" spans="1:7">
      <c r="A45" s="114" t="s">
        <v>92</v>
      </c>
      <c r="B45" s="114"/>
      <c r="C45" s="114"/>
      <c r="D45" s="114"/>
      <c r="E45" s="114"/>
      <c r="F45" s="115"/>
      <c r="G45" s="56">
        <f>G44*4</f>
        <v>544460</v>
      </c>
    </row>
    <row r="46" spans="1:7">
      <c r="A46" s="43"/>
      <c r="B46" s="43"/>
      <c r="C46" s="43"/>
      <c r="D46" s="43"/>
      <c r="E46" s="43"/>
      <c r="F46" s="44"/>
      <c r="G46" s="46"/>
    </row>
    <row r="47" spans="1:7">
      <c r="A47" s="5"/>
      <c r="B47" s="8" t="s">
        <v>30</v>
      </c>
      <c r="C47" s="1"/>
      <c r="D47" s="1"/>
      <c r="E47" s="1"/>
      <c r="F47" s="3"/>
      <c r="G47" s="6"/>
    </row>
    <row r="48" spans="1:7">
      <c r="A48" s="5">
        <v>1</v>
      </c>
      <c r="B48" s="1" t="s">
        <v>31</v>
      </c>
      <c r="C48" s="1" t="s">
        <v>27</v>
      </c>
      <c r="D48" s="1">
        <v>4</v>
      </c>
      <c r="E48" s="2" t="s">
        <v>37</v>
      </c>
      <c r="F48" s="4">
        <v>28000</v>
      </c>
      <c r="G48" s="15">
        <f t="shared" ref="G48:G54" si="2">F48*D48</f>
        <v>112000</v>
      </c>
    </row>
    <row r="49" spans="1:9">
      <c r="A49" s="5">
        <v>2</v>
      </c>
      <c r="B49" s="1" t="s">
        <v>32</v>
      </c>
      <c r="C49" s="1" t="s">
        <v>27</v>
      </c>
      <c r="D49" s="1">
        <v>4</v>
      </c>
      <c r="E49" s="2" t="s">
        <v>37</v>
      </c>
      <c r="F49" s="4">
        <v>24500</v>
      </c>
      <c r="G49" s="15">
        <f t="shared" si="2"/>
        <v>98000</v>
      </c>
    </row>
    <row r="50" spans="1:9">
      <c r="A50" s="5">
        <v>3</v>
      </c>
      <c r="B50" s="1" t="s">
        <v>33</v>
      </c>
      <c r="C50" s="1" t="s">
        <v>27</v>
      </c>
      <c r="D50" s="1">
        <v>4</v>
      </c>
      <c r="E50" s="2" t="s">
        <v>37</v>
      </c>
      <c r="F50" s="4">
        <v>15000</v>
      </c>
      <c r="G50" s="15">
        <f t="shared" si="2"/>
        <v>60000</v>
      </c>
    </row>
    <row r="51" spans="1:9">
      <c r="A51" s="5">
        <v>4</v>
      </c>
      <c r="B51" s="1" t="s">
        <v>43</v>
      </c>
      <c r="C51" s="1" t="s">
        <v>27</v>
      </c>
      <c r="D51" s="1">
        <v>70</v>
      </c>
      <c r="E51" s="2" t="s">
        <v>28</v>
      </c>
      <c r="F51" s="4">
        <v>1000</v>
      </c>
      <c r="G51" s="15">
        <f t="shared" si="2"/>
        <v>70000</v>
      </c>
    </row>
    <row r="52" spans="1:9">
      <c r="A52" s="5">
        <v>5</v>
      </c>
      <c r="B52" s="1" t="s">
        <v>34</v>
      </c>
      <c r="C52" s="1" t="s">
        <v>60</v>
      </c>
      <c r="D52" s="1">
        <v>4</v>
      </c>
      <c r="E52" s="2" t="s">
        <v>37</v>
      </c>
      <c r="F52" s="4">
        <v>15000</v>
      </c>
      <c r="G52" s="15">
        <f t="shared" si="2"/>
        <v>60000</v>
      </c>
    </row>
    <row r="53" spans="1:9">
      <c r="A53" s="5">
        <v>6</v>
      </c>
      <c r="B53" s="1" t="s">
        <v>35</v>
      </c>
      <c r="C53" s="1" t="s">
        <v>60</v>
      </c>
      <c r="D53" s="1">
        <v>4</v>
      </c>
      <c r="E53" s="2" t="s">
        <v>37</v>
      </c>
      <c r="F53" s="4">
        <v>5000</v>
      </c>
      <c r="G53" s="15">
        <f t="shared" si="2"/>
        <v>20000</v>
      </c>
    </row>
    <row r="54" spans="1:9">
      <c r="A54" s="5">
        <v>7</v>
      </c>
      <c r="B54" s="1" t="s">
        <v>36</v>
      </c>
      <c r="C54" s="1" t="s">
        <v>27</v>
      </c>
      <c r="D54" s="1">
        <v>35</v>
      </c>
      <c r="E54" s="2" t="s">
        <v>38</v>
      </c>
      <c r="F54" s="4">
        <v>1500</v>
      </c>
      <c r="G54" s="15">
        <f t="shared" si="2"/>
        <v>52500</v>
      </c>
    </row>
    <row r="55" spans="1:9">
      <c r="A55" s="94" t="s">
        <v>97</v>
      </c>
      <c r="B55" s="95"/>
      <c r="C55" s="95"/>
      <c r="D55" s="95"/>
      <c r="E55" s="95"/>
      <c r="F55" s="96"/>
      <c r="G55" s="48">
        <f>SUM(G48:G54)</f>
        <v>472500</v>
      </c>
    </row>
    <row r="56" spans="1:9">
      <c r="A56" s="5"/>
      <c r="B56" s="1"/>
      <c r="C56" s="1"/>
      <c r="D56" s="1"/>
      <c r="E56" s="1"/>
      <c r="F56" s="3"/>
      <c r="G56" s="6"/>
    </row>
    <row r="57" spans="1:9" ht="15" thickBot="1">
      <c r="A57" s="100" t="s">
        <v>91</v>
      </c>
      <c r="B57" s="101"/>
      <c r="C57" s="101"/>
      <c r="D57" s="101"/>
      <c r="E57" s="101"/>
      <c r="F57" s="102"/>
      <c r="G57" s="11">
        <f>G55+G45+G24</f>
        <v>1626460</v>
      </c>
    </row>
    <row r="58" spans="1:9" ht="15" thickBot="1">
      <c r="A58" s="103" t="s">
        <v>96</v>
      </c>
      <c r="B58" s="104"/>
      <c r="C58" s="104"/>
      <c r="D58" s="104"/>
      <c r="E58" s="104"/>
      <c r="F58" s="105"/>
      <c r="G58" s="18">
        <f>G52+G53</f>
        <v>80000</v>
      </c>
      <c r="I58" s="17"/>
    </row>
    <row r="59" spans="1:9" ht="15" thickBot="1">
      <c r="A59" s="103" t="s">
        <v>95</v>
      </c>
      <c r="B59" s="104"/>
      <c r="C59" s="104"/>
      <c r="D59" s="104"/>
      <c r="E59" s="104"/>
      <c r="F59" s="105"/>
      <c r="G59" s="18">
        <f>21600+60000</f>
        <v>81600</v>
      </c>
    </row>
    <row r="60" spans="1:9" ht="15" thickBot="1"/>
    <row r="61" spans="1:9" ht="15" thickBot="1">
      <c r="A61" s="97" t="s">
        <v>42</v>
      </c>
      <c r="B61" s="98"/>
      <c r="C61" s="98"/>
      <c r="D61" s="98"/>
      <c r="E61" s="98"/>
      <c r="F61" s="99"/>
      <c r="G61" s="16">
        <f>G57-G58-G59</f>
        <v>1464860</v>
      </c>
      <c r="H61" s="17"/>
      <c r="I61" s="57"/>
    </row>
    <row r="62" spans="1:9">
      <c r="G62" s="17"/>
    </row>
    <row r="63" spans="1:9">
      <c r="G63" s="17"/>
    </row>
    <row r="64" spans="1:9">
      <c r="G64" s="17"/>
    </row>
    <row r="67" spans="8:9">
      <c r="H67" s="17"/>
      <c r="I67" s="17"/>
    </row>
    <row r="68" spans="8:9">
      <c r="I68" s="17"/>
    </row>
    <row r="82" spans="8:9">
      <c r="I82" s="17"/>
    </row>
    <row r="84" spans="8:9">
      <c r="H84" s="17"/>
      <c r="I84" s="57"/>
    </row>
  </sheetData>
  <mergeCells count="15">
    <mergeCell ref="A1:G1"/>
    <mergeCell ref="A3:G3"/>
    <mergeCell ref="A16:F16"/>
    <mergeCell ref="A22:F22"/>
    <mergeCell ref="A23:F23"/>
    <mergeCell ref="A24:F24"/>
    <mergeCell ref="A61:F61"/>
    <mergeCell ref="A55:F55"/>
    <mergeCell ref="A57:F57"/>
    <mergeCell ref="A58:F58"/>
    <mergeCell ref="A59:F59"/>
    <mergeCell ref="A38:F38"/>
    <mergeCell ref="A43:F43"/>
    <mergeCell ref="A44:F44"/>
    <mergeCell ref="A45:F45"/>
  </mergeCells>
  <phoneticPr fontId="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L60"/>
  <sheetViews>
    <sheetView showGridLines="0" topLeftCell="A7" workbookViewId="0">
      <selection sqref="A1:L60"/>
    </sheetView>
  </sheetViews>
  <sheetFormatPr baseColWidth="10" defaultColWidth="8.83203125" defaultRowHeight="14" x14ac:dyDescent="0"/>
  <cols>
    <col min="2" max="2" width="5.1640625" customWidth="1"/>
    <col min="9" max="9" width="10" bestFit="1" customWidth="1"/>
  </cols>
  <sheetData>
    <row r="1" spans="1:12">
      <c r="A1" s="73"/>
      <c r="B1" s="29"/>
      <c r="C1" s="29"/>
      <c r="D1" s="29"/>
      <c r="E1" s="29"/>
      <c r="F1" s="29"/>
      <c r="G1" s="29"/>
      <c r="H1" s="29"/>
      <c r="I1" s="29"/>
      <c r="J1" s="29"/>
      <c r="K1" s="29"/>
      <c r="L1" s="74"/>
    </row>
    <row r="2" spans="1:12" ht="22">
      <c r="A2" s="75"/>
      <c r="B2" s="76" t="s">
        <v>113</v>
      </c>
      <c r="C2" s="58"/>
      <c r="D2" s="58"/>
      <c r="E2" s="58"/>
      <c r="F2" s="58"/>
      <c r="G2" s="58"/>
      <c r="H2" s="58"/>
      <c r="I2" s="58"/>
      <c r="J2" s="58"/>
      <c r="K2" s="58"/>
      <c r="L2" s="77"/>
    </row>
    <row r="3" spans="1:12">
      <c r="A3" s="75"/>
      <c r="B3" s="78" t="s">
        <v>110</v>
      </c>
      <c r="C3" s="58"/>
      <c r="D3" s="58"/>
      <c r="E3" s="58"/>
      <c r="F3" s="58"/>
      <c r="G3" s="58"/>
      <c r="H3" s="58"/>
      <c r="I3" s="58"/>
      <c r="J3" s="58"/>
      <c r="K3" s="58"/>
      <c r="L3" s="77"/>
    </row>
    <row r="4" spans="1:12">
      <c r="A4" s="75"/>
      <c r="B4" s="58"/>
      <c r="C4" s="58"/>
      <c r="D4" s="58"/>
      <c r="E4" s="58"/>
      <c r="F4" s="58"/>
      <c r="G4" s="58"/>
      <c r="H4" s="58"/>
      <c r="I4" s="58"/>
      <c r="J4" s="58"/>
      <c r="K4" s="58"/>
      <c r="L4" s="77"/>
    </row>
    <row r="5" spans="1:12" ht="15" thickBot="1">
      <c r="A5" s="75"/>
      <c r="B5" s="79" t="s">
        <v>101</v>
      </c>
      <c r="C5" s="79"/>
      <c r="D5" s="79"/>
      <c r="E5" s="79"/>
      <c r="F5" s="79"/>
      <c r="G5" s="79"/>
      <c r="H5" s="79"/>
      <c r="I5" s="79"/>
      <c r="J5" s="79"/>
      <c r="K5" s="79"/>
      <c r="L5" s="77"/>
    </row>
    <row r="6" spans="1:12">
      <c r="A6" s="75"/>
      <c r="B6" s="80" t="s">
        <v>106</v>
      </c>
      <c r="C6" s="58"/>
      <c r="D6" s="58"/>
      <c r="E6" s="135"/>
      <c r="F6" s="135"/>
      <c r="G6" s="135"/>
      <c r="H6" s="135"/>
      <c r="I6" s="135"/>
      <c r="J6" s="135"/>
      <c r="K6" s="135"/>
      <c r="L6" s="77"/>
    </row>
    <row r="7" spans="1:12">
      <c r="A7" s="75"/>
      <c r="B7" s="80" t="s">
        <v>102</v>
      </c>
      <c r="C7" s="58"/>
      <c r="D7" s="58"/>
      <c r="E7" s="135"/>
      <c r="F7" s="135"/>
      <c r="G7" s="135"/>
      <c r="H7" s="135"/>
      <c r="I7" s="135"/>
      <c r="J7" s="135"/>
      <c r="K7" s="135"/>
      <c r="L7" s="77"/>
    </row>
    <row r="8" spans="1:12">
      <c r="A8" s="75"/>
      <c r="B8" s="80" t="s">
        <v>127</v>
      </c>
      <c r="C8" s="58"/>
      <c r="D8" s="58"/>
      <c r="E8" s="135"/>
      <c r="F8" s="135"/>
      <c r="G8" s="135"/>
      <c r="H8" s="135"/>
      <c r="I8" s="135"/>
      <c r="J8" s="135"/>
      <c r="K8" s="135"/>
      <c r="L8" s="77"/>
    </row>
    <row r="9" spans="1:12">
      <c r="A9" s="75"/>
      <c r="B9" s="80" t="s">
        <v>129</v>
      </c>
      <c r="C9" s="58"/>
      <c r="D9" s="58"/>
      <c r="E9" s="58" t="s">
        <v>128</v>
      </c>
      <c r="F9" s="58"/>
      <c r="G9" s="58"/>
      <c r="H9" s="85" t="s">
        <v>108</v>
      </c>
      <c r="I9" s="93" t="s">
        <v>140</v>
      </c>
      <c r="J9" s="133"/>
      <c r="K9" s="133"/>
      <c r="L9" s="77"/>
    </row>
    <row r="10" spans="1:12">
      <c r="A10" s="75"/>
      <c r="B10" s="80"/>
      <c r="C10" s="58"/>
      <c r="D10" s="58"/>
      <c r="E10" s="58" t="s">
        <v>130</v>
      </c>
      <c r="F10" s="58"/>
      <c r="G10" s="58"/>
      <c r="H10" s="85" t="s">
        <v>108</v>
      </c>
      <c r="I10" s="93" t="s">
        <v>136</v>
      </c>
      <c r="J10" s="133"/>
      <c r="K10" s="133"/>
      <c r="L10" s="77"/>
    </row>
    <row r="11" spans="1:12">
      <c r="A11" s="7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77"/>
    </row>
    <row r="12" spans="1:12" ht="15" thickBot="1">
      <c r="A12" s="75"/>
      <c r="B12" s="79" t="s">
        <v>112</v>
      </c>
      <c r="C12" s="79"/>
      <c r="D12" s="79"/>
      <c r="E12" s="79"/>
      <c r="F12" s="79"/>
      <c r="G12" s="79"/>
      <c r="H12" s="79"/>
      <c r="I12" s="79"/>
      <c r="J12" s="79"/>
      <c r="K12" s="79"/>
      <c r="L12" s="77"/>
    </row>
    <row r="13" spans="1:12">
      <c r="A13" s="75"/>
      <c r="B13" s="81" t="s">
        <v>114</v>
      </c>
      <c r="C13" s="82"/>
      <c r="D13" s="82"/>
      <c r="E13" s="82"/>
      <c r="F13" s="82"/>
      <c r="G13" s="82"/>
      <c r="H13" s="82"/>
      <c r="I13" s="82"/>
      <c r="J13" s="82"/>
      <c r="K13" s="82"/>
      <c r="L13" s="77"/>
    </row>
    <row r="14" spans="1:12">
      <c r="A14" s="75"/>
      <c r="B14" s="82"/>
      <c r="C14" s="82"/>
      <c r="D14" s="82"/>
      <c r="E14" s="82"/>
      <c r="F14" s="82"/>
      <c r="G14" s="82"/>
      <c r="H14" s="82"/>
      <c r="I14" s="82"/>
      <c r="J14" s="82"/>
      <c r="K14" s="81" t="s">
        <v>107</v>
      </c>
      <c r="L14" s="77"/>
    </row>
    <row r="15" spans="1:12" s="72" customFormat="1">
      <c r="A15" s="83"/>
      <c r="B15" s="84">
        <v>1</v>
      </c>
      <c r="C15" s="134" t="s">
        <v>103</v>
      </c>
      <c r="D15" s="134"/>
      <c r="E15" s="134"/>
      <c r="F15" s="134"/>
      <c r="G15" s="134"/>
      <c r="H15" s="134"/>
      <c r="I15" s="134"/>
      <c r="J15" s="134"/>
      <c r="K15" s="85" t="s">
        <v>108</v>
      </c>
      <c r="L15" s="86"/>
    </row>
    <row r="16" spans="1:12" s="72" customFormat="1">
      <c r="A16" s="83"/>
      <c r="B16" s="84">
        <v>2</v>
      </c>
      <c r="C16" s="134" t="s">
        <v>105</v>
      </c>
      <c r="D16" s="134"/>
      <c r="E16" s="134"/>
      <c r="F16" s="134"/>
      <c r="G16" s="134"/>
      <c r="H16" s="134"/>
      <c r="I16" s="134"/>
      <c r="J16" s="134"/>
      <c r="K16" s="85" t="s">
        <v>108</v>
      </c>
      <c r="L16" s="86"/>
    </row>
    <row r="17" spans="1:12" s="72" customFormat="1" ht="28.5" customHeight="1">
      <c r="A17" s="83"/>
      <c r="B17" s="84">
        <v>3</v>
      </c>
      <c r="C17" s="134" t="s">
        <v>104</v>
      </c>
      <c r="D17" s="134"/>
      <c r="E17" s="134"/>
      <c r="F17" s="134"/>
      <c r="G17" s="134"/>
      <c r="H17" s="134"/>
      <c r="I17" s="134"/>
      <c r="J17" s="134"/>
      <c r="K17" s="85" t="s">
        <v>108</v>
      </c>
      <c r="L17" s="86"/>
    </row>
    <row r="18" spans="1:12" ht="30" customHeight="1">
      <c r="A18" s="75"/>
      <c r="B18" s="84">
        <v>4</v>
      </c>
      <c r="C18" s="134" t="s">
        <v>111</v>
      </c>
      <c r="D18" s="134"/>
      <c r="E18" s="134"/>
      <c r="F18" s="134"/>
      <c r="G18" s="134"/>
      <c r="H18" s="134"/>
      <c r="I18" s="134"/>
      <c r="J18" s="134"/>
      <c r="K18" s="85" t="s">
        <v>108</v>
      </c>
      <c r="L18" s="77"/>
    </row>
    <row r="19" spans="1:12" s="72" customFormat="1" ht="29.25" customHeight="1">
      <c r="A19" s="83"/>
      <c r="B19" s="84">
        <v>5</v>
      </c>
      <c r="C19" s="134" t="s">
        <v>109</v>
      </c>
      <c r="D19" s="134"/>
      <c r="E19" s="134"/>
      <c r="F19" s="134"/>
      <c r="G19" s="134"/>
      <c r="H19" s="134"/>
      <c r="I19" s="134"/>
      <c r="J19" s="134"/>
      <c r="K19" s="85" t="s">
        <v>108</v>
      </c>
      <c r="L19" s="86"/>
    </row>
    <row r="20" spans="1:12" s="72" customFormat="1" ht="29.25" customHeight="1">
      <c r="A20" s="83"/>
      <c r="B20" s="84">
        <v>6</v>
      </c>
      <c r="C20" s="134" t="s">
        <v>121</v>
      </c>
      <c r="D20" s="134"/>
      <c r="E20" s="134"/>
      <c r="F20" s="134"/>
      <c r="G20" s="134"/>
      <c r="H20" s="134"/>
      <c r="I20" s="134"/>
      <c r="J20" s="134"/>
      <c r="K20" s="85" t="s">
        <v>108</v>
      </c>
      <c r="L20" s="86"/>
    </row>
    <row r="21" spans="1:12">
      <c r="A21" s="75"/>
      <c r="B21" s="58"/>
      <c r="C21" s="81"/>
      <c r="D21" s="58"/>
      <c r="E21" s="58"/>
      <c r="F21" s="58"/>
      <c r="G21" s="58"/>
      <c r="H21" s="58"/>
      <c r="I21" s="58"/>
      <c r="J21" s="58"/>
      <c r="K21" s="58"/>
      <c r="L21" s="77"/>
    </row>
    <row r="22" spans="1:12" ht="15" thickBot="1">
      <c r="A22" s="75"/>
      <c r="B22" s="79" t="s">
        <v>120</v>
      </c>
      <c r="C22" s="79"/>
      <c r="D22" s="79"/>
      <c r="E22" s="79"/>
      <c r="F22" s="79"/>
      <c r="G22" s="79"/>
      <c r="H22" s="79"/>
      <c r="I22" s="79"/>
      <c r="J22" s="79"/>
      <c r="K22" s="79"/>
      <c r="L22" s="77"/>
    </row>
    <row r="23" spans="1:12" ht="31.5" customHeight="1">
      <c r="A23" s="75"/>
      <c r="B23" s="128" t="s">
        <v>118</v>
      </c>
      <c r="C23" s="128"/>
      <c r="D23" s="128"/>
      <c r="E23" s="128"/>
      <c r="F23" s="128"/>
      <c r="G23" s="128"/>
      <c r="H23" s="128"/>
      <c r="I23" s="128"/>
      <c r="J23" s="128"/>
      <c r="K23" s="128"/>
      <c r="L23" s="77"/>
    </row>
    <row r="24" spans="1:12">
      <c r="A24" s="75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77"/>
    </row>
    <row r="25" spans="1:12">
      <c r="A25" s="75"/>
      <c r="B25" s="87" t="s">
        <v>115</v>
      </c>
      <c r="C25" s="136" t="s">
        <v>116</v>
      </c>
      <c r="D25" s="136"/>
      <c r="E25" s="136"/>
      <c r="F25" s="136"/>
      <c r="G25" s="136" t="s">
        <v>117</v>
      </c>
      <c r="H25" s="136"/>
      <c r="I25" s="136"/>
      <c r="J25" s="132" t="s">
        <v>119</v>
      </c>
      <c r="K25" s="132"/>
      <c r="L25" s="77"/>
    </row>
    <row r="26" spans="1:12">
      <c r="A26" s="75"/>
      <c r="B26" s="88">
        <v>1</v>
      </c>
      <c r="C26" s="135"/>
      <c r="D26" s="135"/>
      <c r="E26" s="135"/>
      <c r="F26" s="135"/>
      <c r="G26" s="135"/>
      <c r="H26" s="135"/>
      <c r="I26" s="135"/>
      <c r="J26" s="129"/>
      <c r="K26" s="131"/>
      <c r="L26" s="77"/>
    </row>
    <row r="27" spans="1:12">
      <c r="A27" s="75"/>
      <c r="B27" s="88">
        <v>2</v>
      </c>
      <c r="C27" s="135"/>
      <c r="D27" s="135"/>
      <c r="E27" s="135"/>
      <c r="F27" s="135"/>
      <c r="G27" s="135"/>
      <c r="H27" s="135"/>
      <c r="I27" s="135"/>
      <c r="J27" s="129"/>
      <c r="K27" s="131"/>
      <c r="L27" s="77"/>
    </row>
    <row r="28" spans="1:12">
      <c r="A28" s="75"/>
      <c r="B28" s="88">
        <v>3</v>
      </c>
      <c r="C28" s="135"/>
      <c r="D28" s="135"/>
      <c r="E28" s="135"/>
      <c r="F28" s="135"/>
      <c r="G28" s="135"/>
      <c r="H28" s="135"/>
      <c r="I28" s="135"/>
      <c r="J28" s="129"/>
      <c r="K28" s="131"/>
      <c r="L28" s="77"/>
    </row>
    <row r="29" spans="1:12">
      <c r="A29" s="75"/>
      <c r="B29" s="88">
        <v>4</v>
      </c>
      <c r="C29" s="135"/>
      <c r="D29" s="135"/>
      <c r="E29" s="135"/>
      <c r="F29" s="135"/>
      <c r="G29" s="135"/>
      <c r="H29" s="135"/>
      <c r="I29" s="135"/>
      <c r="J29" s="129"/>
      <c r="K29" s="131"/>
      <c r="L29" s="77"/>
    </row>
    <row r="30" spans="1:12">
      <c r="A30" s="75"/>
      <c r="B30" s="88">
        <v>5</v>
      </c>
      <c r="C30" s="135"/>
      <c r="D30" s="135"/>
      <c r="E30" s="135"/>
      <c r="F30" s="135"/>
      <c r="G30" s="135"/>
      <c r="H30" s="135"/>
      <c r="I30" s="135"/>
      <c r="J30" s="129"/>
      <c r="K30" s="131"/>
      <c r="L30" s="77"/>
    </row>
    <row r="31" spans="1:12">
      <c r="A31" s="75"/>
      <c r="B31" s="88">
        <v>6</v>
      </c>
      <c r="C31" s="135"/>
      <c r="D31" s="135"/>
      <c r="E31" s="135"/>
      <c r="F31" s="135"/>
      <c r="G31" s="135"/>
      <c r="H31" s="135"/>
      <c r="I31" s="135"/>
      <c r="J31" s="129"/>
      <c r="K31" s="131"/>
      <c r="L31" s="77"/>
    </row>
    <row r="32" spans="1:12">
      <c r="A32" s="75"/>
      <c r="B32" s="88">
        <v>7</v>
      </c>
      <c r="C32" s="135"/>
      <c r="D32" s="135"/>
      <c r="E32" s="135"/>
      <c r="F32" s="135"/>
      <c r="G32" s="135"/>
      <c r="H32" s="135"/>
      <c r="I32" s="135"/>
      <c r="J32" s="129"/>
      <c r="K32" s="131"/>
      <c r="L32" s="77"/>
    </row>
    <row r="33" spans="1:12">
      <c r="A33" s="75"/>
      <c r="B33" s="88">
        <v>8</v>
      </c>
      <c r="C33" s="135"/>
      <c r="D33" s="135"/>
      <c r="E33" s="135"/>
      <c r="F33" s="135"/>
      <c r="G33" s="135"/>
      <c r="H33" s="135"/>
      <c r="I33" s="135"/>
      <c r="J33" s="129"/>
      <c r="K33" s="131"/>
      <c r="L33" s="77"/>
    </row>
    <row r="34" spans="1:12">
      <c r="A34" s="75"/>
      <c r="B34" s="88">
        <v>9</v>
      </c>
      <c r="C34" s="135"/>
      <c r="D34" s="135"/>
      <c r="E34" s="135"/>
      <c r="F34" s="135"/>
      <c r="G34" s="135"/>
      <c r="H34" s="135"/>
      <c r="I34" s="135"/>
      <c r="J34" s="129"/>
      <c r="K34" s="131"/>
      <c r="L34" s="77"/>
    </row>
    <row r="35" spans="1:12">
      <c r="A35" s="75"/>
      <c r="B35" s="88">
        <v>10</v>
      </c>
      <c r="C35" s="135"/>
      <c r="D35" s="135"/>
      <c r="E35" s="135"/>
      <c r="F35" s="135"/>
      <c r="G35" s="135"/>
      <c r="H35" s="135"/>
      <c r="I35" s="135"/>
      <c r="J35" s="129"/>
      <c r="K35" s="131"/>
      <c r="L35" s="77"/>
    </row>
    <row r="36" spans="1:12">
      <c r="A36" s="75"/>
      <c r="B36" s="88">
        <v>11</v>
      </c>
      <c r="C36" s="135"/>
      <c r="D36" s="135"/>
      <c r="E36" s="135"/>
      <c r="F36" s="135"/>
      <c r="G36" s="135"/>
      <c r="H36" s="135"/>
      <c r="I36" s="135"/>
      <c r="J36" s="129"/>
      <c r="K36" s="131"/>
      <c r="L36" s="77"/>
    </row>
    <row r="37" spans="1:12">
      <c r="A37" s="75"/>
      <c r="B37" s="88">
        <v>12</v>
      </c>
      <c r="C37" s="135"/>
      <c r="D37" s="135"/>
      <c r="E37" s="135"/>
      <c r="F37" s="135"/>
      <c r="G37" s="135"/>
      <c r="H37" s="135"/>
      <c r="I37" s="135"/>
      <c r="J37" s="129"/>
      <c r="K37" s="131"/>
      <c r="L37" s="77"/>
    </row>
    <row r="38" spans="1:12">
      <c r="A38" s="75"/>
      <c r="B38" s="88">
        <v>13</v>
      </c>
      <c r="C38" s="135"/>
      <c r="D38" s="135"/>
      <c r="E38" s="135"/>
      <c r="F38" s="135"/>
      <c r="G38" s="135"/>
      <c r="H38" s="135"/>
      <c r="I38" s="135"/>
      <c r="J38" s="129"/>
      <c r="K38" s="131"/>
      <c r="L38" s="77"/>
    </row>
    <row r="39" spans="1:12">
      <c r="A39" s="75"/>
      <c r="B39" s="88">
        <v>14</v>
      </c>
      <c r="C39" s="135"/>
      <c r="D39" s="135"/>
      <c r="E39" s="135"/>
      <c r="F39" s="135"/>
      <c r="G39" s="135"/>
      <c r="H39" s="135"/>
      <c r="I39" s="135"/>
      <c r="J39" s="129"/>
      <c r="K39" s="131"/>
      <c r="L39" s="77"/>
    </row>
    <row r="40" spans="1:12">
      <c r="A40" s="75"/>
      <c r="B40" s="88">
        <v>15</v>
      </c>
      <c r="C40" s="135"/>
      <c r="D40" s="135"/>
      <c r="E40" s="135"/>
      <c r="F40" s="135"/>
      <c r="G40" s="135"/>
      <c r="H40" s="135"/>
      <c r="I40" s="135"/>
      <c r="J40" s="129"/>
      <c r="K40" s="131"/>
      <c r="L40" s="77"/>
    </row>
    <row r="41" spans="1:12">
      <c r="A41" s="75"/>
      <c r="B41" s="88">
        <v>16</v>
      </c>
      <c r="C41" s="135"/>
      <c r="D41" s="135"/>
      <c r="E41" s="135"/>
      <c r="F41" s="135"/>
      <c r="G41" s="135"/>
      <c r="H41" s="135"/>
      <c r="I41" s="135"/>
      <c r="J41" s="129"/>
      <c r="K41" s="131"/>
      <c r="L41" s="77"/>
    </row>
    <row r="42" spans="1:12">
      <c r="A42" s="75"/>
      <c r="B42" s="88">
        <v>17</v>
      </c>
      <c r="C42" s="135"/>
      <c r="D42" s="135"/>
      <c r="E42" s="135"/>
      <c r="F42" s="135"/>
      <c r="G42" s="135"/>
      <c r="H42" s="135"/>
      <c r="I42" s="135"/>
      <c r="J42" s="129"/>
      <c r="K42" s="131"/>
      <c r="L42" s="77"/>
    </row>
    <row r="43" spans="1:12">
      <c r="A43" s="75"/>
      <c r="B43" s="88">
        <v>18</v>
      </c>
      <c r="C43" s="135"/>
      <c r="D43" s="135"/>
      <c r="E43" s="135"/>
      <c r="F43" s="135"/>
      <c r="G43" s="135"/>
      <c r="H43" s="135"/>
      <c r="I43" s="135"/>
      <c r="J43" s="129"/>
      <c r="K43" s="131"/>
      <c r="L43" s="77"/>
    </row>
    <row r="44" spans="1:12">
      <c r="A44" s="75"/>
      <c r="B44" s="88">
        <v>19</v>
      </c>
      <c r="C44" s="135"/>
      <c r="D44" s="135"/>
      <c r="E44" s="135"/>
      <c r="F44" s="135"/>
      <c r="G44" s="135"/>
      <c r="H44" s="135"/>
      <c r="I44" s="135"/>
      <c r="J44" s="129"/>
      <c r="K44" s="131"/>
      <c r="L44" s="77"/>
    </row>
    <row r="45" spans="1:12">
      <c r="A45" s="75"/>
      <c r="B45" s="88">
        <v>20</v>
      </c>
      <c r="C45" s="135"/>
      <c r="D45" s="135"/>
      <c r="E45" s="135"/>
      <c r="F45" s="135"/>
      <c r="G45" s="135"/>
      <c r="H45" s="135"/>
      <c r="I45" s="135"/>
      <c r="J45" s="129"/>
      <c r="K45" s="131"/>
      <c r="L45" s="77"/>
    </row>
    <row r="46" spans="1:12">
      <c r="A46" s="75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77"/>
    </row>
    <row r="47" spans="1:12">
      <c r="A47" s="75"/>
      <c r="B47" s="58"/>
      <c r="C47" s="80" t="s">
        <v>122</v>
      </c>
      <c r="D47" s="58"/>
      <c r="E47" s="58"/>
      <c r="F47" s="58"/>
      <c r="G47" s="58"/>
      <c r="H47" s="58"/>
      <c r="I47" s="58"/>
      <c r="J47" s="58"/>
      <c r="K47" s="58"/>
      <c r="L47" s="77"/>
    </row>
    <row r="48" spans="1:12">
      <c r="A48" s="75"/>
      <c r="B48" s="58"/>
      <c r="C48" s="58" t="s">
        <v>123</v>
      </c>
      <c r="D48" s="58"/>
      <c r="E48" s="58"/>
      <c r="F48" s="129"/>
      <c r="G48" s="130"/>
      <c r="H48" s="131"/>
      <c r="I48" s="58"/>
      <c r="J48" s="58"/>
      <c r="K48" s="58"/>
      <c r="L48" s="77"/>
    </row>
    <row r="49" spans="1:12">
      <c r="A49" s="75"/>
      <c r="B49" s="58"/>
      <c r="C49" s="58" t="s">
        <v>124</v>
      </c>
      <c r="D49" s="58"/>
      <c r="E49" s="58"/>
      <c r="F49" s="129"/>
      <c r="G49" s="130"/>
      <c r="H49" s="131"/>
      <c r="I49" s="58"/>
      <c r="J49" s="58"/>
      <c r="K49" s="58"/>
      <c r="L49" s="77"/>
    </row>
    <row r="50" spans="1:12">
      <c r="A50" s="75"/>
      <c r="B50" s="58"/>
      <c r="C50" s="58" t="s">
        <v>125</v>
      </c>
      <c r="D50" s="58"/>
      <c r="E50" s="58"/>
      <c r="F50" s="129"/>
      <c r="G50" s="130"/>
      <c r="H50" s="131"/>
      <c r="I50" s="58"/>
      <c r="J50" s="58"/>
      <c r="K50" s="58"/>
      <c r="L50" s="77"/>
    </row>
    <row r="51" spans="1:12">
      <c r="A51" s="75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77"/>
    </row>
    <row r="52" spans="1:12">
      <c r="A52" s="75"/>
      <c r="B52" s="58"/>
      <c r="C52" s="58" t="s">
        <v>126</v>
      </c>
      <c r="D52" s="58"/>
      <c r="E52" s="58"/>
      <c r="F52" s="129"/>
      <c r="G52" s="130"/>
      <c r="H52" s="131"/>
      <c r="I52" s="58"/>
      <c r="J52" s="58"/>
      <c r="K52" s="58"/>
      <c r="L52" s="77"/>
    </row>
    <row r="53" spans="1:12">
      <c r="A53" s="75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77"/>
    </row>
    <row r="54" spans="1:12" ht="15" thickBot="1">
      <c r="A54" s="75"/>
      <c r="B54" s="79" t="s">
        <v>135</v>
      </c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>
      <c r="A55" s="75"/>
      <c r="B55" s="58"/>
      <c r="C55" s="92"/>
      <c r="D55" s="58"/>
      <c r="F55" s="85"/>
      <c r="G55" s="58"/>
      <c r="H55" s="85"/>
      <c r="I55" s="58"/>
      <c r="J55" s="58"/>
      <c r="K55" s="58"/>
      <c r="L55" s="77"/>
    </row>
    <row r="56" spans="1:12">
      <c r="A56" s="75"/>
      <c r="B56" s="58"/>
      <c r="C56" s="92" t="s">
        <v>131</v>
      </c>
      <c r="D56" s="58"/>
      <c r="F56" s="85" t="s">
        <v>108</v>
      </c>
      <c r="G56" s="58" t="s">
        <v>133</v>
      </c>
      <c r="H56" s="85" t="s">
        <v>108</v>
      </c>
      <c r="I56" s="58" t="s">
        <v>134</v>
      </c>
      <c r="J56" s="58"/>
      <c r="K56" s="58"/>
      <c r="L56" s="77"/>
    </row>
    <row r="57" spans="1:12">
      <c r="A57" s="75"/>
      <c r="B57" s="58"/>
      <c r="C57" s="92" t="s">
        <v>132</v>
      </c>
      <c r="D57" s="58"/>
      <c r="E57" s="58"/>
      <c r="F57" s="133"/>
      <c r="G57" s="133"/>
      <c r="H57" s="133"/>
      <c r="I57" s="133"/>
      <c r="J57" s="133"/>
      <c r="K57" s="133"/>
      <c r="L57" s="77"/>
    </row>
    <row r="58" spans="1:12">
      <c r="A58" s="75"/>
      <c r="B58" s="58"/>
      <c r="D58" s="58"/>
      <c r="E58" s="58"/>
      <c r="F58" s="133"/>
      <c r="G58" s="133"/>
      <c r="H58" s="133"/>
      <c r="I58" s="133"/>
      <c r="J58" s="133"/>
      <c r="K58" s="133"/>
      <c r="L58" s="77"/>
    </row>
    <row r="59" spans="1:12">
      <c r="A59" s="75"/>
      <c r="B59" s="58"/>
      <c r="D59" s="58"/>
      <c r="E59" s="58"/>
      <c r="F59" s="58"/>
      <c r="G59" s="58"/>
      <c r="H59" s="58"/>
      <c r="I59" s="58"/>
      <c r="J59" s="58"/>
      <c r="K59" s="58"/>
      <c r="L59" s="77"/>
    </row>
    <row r="60" spans="1:12" ht="15" thickBot="1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1"/>
    </row>
  </sheetData>
  <mergeCells count="80">
    <mergeCell ref="C19:J19"/>
    <mergeCell ref="C18:J18"/>
    <mergeCell ref="E6:K6"/>
    <mergeCell ref="E7:K7"/>
    <mergeCell ref="E8:K8"/>
    <mergeCell ref="C15:J15"/>
    <mergeCell ref="C16:J16"/>
    <mergeCell ref="C17:J17"/>
    <mergeCell ref="J10:K10"/>
    <mergeCell ref="J9:K9"/>
    <mergeCell ref="C27:F27"/>
    <mergeCell ref="G27:I27"/>
    <mergeCell ref="C28:F28"/>
    <mergeCell ref="G28:I28"/>
    <mergeCell ref="C25:F25"/>
    <mergeCell ref="G25:I25"/>
    <mergeCell ref="C26:F26"/>
    <mergeCell ref="G26:I26"/>
    <mergeCell ref="C31:F31"/>
    <mergeCell ref="G31:I31"/>
    <mergeCell ref="C32:F32"/>
    <mergeCell ref="G32:I32"/>
    <mergeCell ref="C29:F29"/>
    <mergeCell ref="G29:I29"/>
    <mergeCell ref="C30:F30"/>
    <mergeCell ref="G30:I30"/>
    <mergeCell ref="C35:F35"/>
    <mergeCell ref="G35:I35"/>
    <mergeCell ref="C36:F36"/>
    <mergeCell ref="G36:I36"/>
    <mergeCell ref="C33:F33"/>
    <mergeCell ref="G33:I33"/>
    <mergeCell ref="C34:F34"/>
    <mergeCell ref="G34:I34"/>
    <mergeCell ref="G39:I39"/>
    <mergeCell ref="C40:F40"/>
    <mergeCell ref="G40:I40"/>
    <mergeCell ref="C37:F37"/>
    <mergeCell ref="G37:I37"/>
    <mergeCell ref="C38:F38"/>
    <mergeCell ref="G38:I38"/>
    <mergeCell ref="J45:K45"/>
    <mergeCell ref="J44:K44"/>
    <mergeCell ref="J43:K43"/>
    <mergeCell ref="F57:K58"/>
    <mergeCell ref="C20:J20"/>
    <mergeCell ref="C45:F45"/>
    <mergeCell ref="G45:I45"/>
    <mergeCell ref="C43:F43"/>
    <mergeCell ref="G43:I43"/>
    <mergeCell ref="C44:F44"/>
    <mergeCell ref="G44:I44"/>
    <mergeCell ref="C41:F41"/>
    <mergeCell ref="G41:I41"/>
    <mergeCell ref="C42:F42"/>
    <mergeCell ref="G42:I42"/>
    <mergeCell ref="C39:F39"/>
    <mergeCell ref="J31:K31"/>
    <mergeCell ref="J42:K42"/>
    <mergeCell ref="J41:K41"/>
    <mergeCell ref="J40:K40"/>
    <mergeCell ref="J39:K39"/>
    <mergeCell ref="J38:K38"/>
    <mergeCell ref="J37:K37"/>
    <mergeCell ref="B23:K23"/>
    <mergeCell ref="F48:H48"/>
    <mergeCell ref="F49:H49"/>
    <mergeCell ref="F50:H50"/>
    <mergeCell ref="F52:H52"/>
    <mergeCell ref="J30:K30"/>
    <mergeCell ref="J29:K29"/>
    <mergeCell ref="J28:K28"/>
    <mergeCell ref="J27:K27"/>
    <mergeCell ref="J26:K26"/>
    <mergeCell ref="J25:K25"/>
    <mergeCell ref="J36:K36"/>
    <mergeCell ref="J35:K35"/>
    <mergeCell ref="J34:K34"/>
    <mergeCell ref="J33:K33"/>
    <mergeCell ref="J32:K3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24"/>
  <sheetViews>
    <sheetView workbookViewId="0">
      <selection activeCell="J31" sqref="J31"/>
    </sheetView>
  </sheetViews>
  <sheetFormatPr baseColWidth="10" defaultColWidth="8.83203125" defaultRowHeight="14" x14ac:dyDescent="0"/>
  <cols>
    <col min="1" max="1" width="4.5" customWidth="1"/>
    <col min="2" max="2" width="1" customWidth="1"/>
    <col min="3" max="3" width="31" customWidth="1"/>
    <col min="4" max="4" width="1" customWidth="1"/>
    <col min="5" max="5" width="12.1640625" customWidth="1"/>
    <col min="6" max="6" width="1" customWidth="1"/>
    <col min="8" max="8" width="1" customWidth="1"/>
    <col min="9" max="9" width="10.83203125" customWidth="1"/>
    <col min="10" max="10" width="11.5" bestFit="1" customWidth="1"/>
    <col min="12" max="12" width="10.5" bestFit="1" customWidth="1"/>
  </cols>
  <sheetData>
    <row r="1" spans="1:10" ht="15" thickBot="1">
      <c r="A1" s="31" t="s">
        <v>53</v>
      </c>
      <c r="B1" s="21"/>
      <c r="C1" s="21"/>
      <c r="D1" s="21"/>
      <c r="E1" s="21"/>
      <c r="F1" s="21"/>
      <c r="G1" s="21"/>
      <c r="H1" s="21"/>
      <c r="I1" s="21"/>
    </row>
    <row r="2" spans="1:10" ht="15" thickBot="1">
      <c r="A2" s="38"/>
      <c r="B2" s="39"/>
      <c r="C2" s="39"/>
      <c r="D2" s="39"/>
      <c r="E2" s="39"/>
      <c r="F2" s="39"/>
      <c r="G2" s="39"/>
      <c r="H2" s="39"/>
      <c r="I2" s="39"/>
    </row>
    <row r="3" spans="1:10">
      <c r="A3" s="28" t="s">
        <v>52</v>
      </c>
      <c r="B3" s="28"/>
      <c r="C3" s="26" t="s">
        <v>48</v>
      </c>
      <c r="D3" s="26"/>
      <c r="E3" s="28" t="s">
        <v>47</v>
      </c>
      <c r="F3" s="28"/>
      <c r="G3" s="28" t="s">
        <v>44</v>
      </c>
      <c r="H3" s="28"/>
      <c r="I3" s="28" t="s">
        <v>46</v>
      </c>
    </row>
    <row r="4" spans="1:10">
      <c r="A4" s="58" t="s">
        <v>49</v>
      </c>
      <c r="B4" s="58"/>
      <c r="C4" s="58" t="s">
        <v>58</v>
      </c>
      <c r="D4" s="58"/>
      <c r="E4" s="59">
        <f>'Budget - Final'!G23</f>
        <v>26500</v>
      </c>
      <c r="F4" s="59"/>
      <c r="G4" s="60">
        <v>7</v>
      </c>
      <c r="H4" s="58"/>
      <c r="I4" s="59">
        <f>E4*G4</f>
        <v>185500</v>
      </c>
      <c r="J4" s="17"/>
    </row>
    <row r="5" spans="1:10">
      <c r="A5" s="58" t="s">
        <v>50</v>
      </c>
      <c r="B5" s="58"/>
      <c r="C5" s="58" t="s">
        <v>138</v>
      </c>
      <c r="D5" s="58"/>
      <c r="E5" s="59">
        <f>0.3*('Budget - Final'!G55-SUM('Budget - Final'!G58:G59))</f>
        <v>93270</v>
      </c>
      <c r="F5" s="58"/>
      <c r="G5" s="60">
        <v>1</v>
      </c>
      <c r="H5" s="58"/>
      <c r="I5" s="59">
        <f>G5*E5</f>
        <v>93270</v>
      </c>
    </row>
    <row r="6" spans="1:10">
      <c r="A6" t="s">
        <v>51</v>
      </c>
      <c r="B6" s="58"/>
      <c r="C6" s="58" t="s">
        <v>94</v>
      </c>
      <c r="D6" s="58"/>
      <c r="E6" s="59">
        <f>'Budget - Final'!G44</f>
        <v>136115</v>
      </c>
      <c r="F6" s="58"/>
      <c r="G6" s="60">
        <v>2</v>
      </c>
      <c r="H6" s="58"/>
      <c r="I6" s="59">
        <f>E6*G6</f>
        <v>272230</v>
      </c>
    </row>
    <row r="7" spans="1:10" ht="15" thickBot="1">
      <c r="A7" t="s">
        <v>93</v>
      </c>
      <c r="C7" t="s">
        <v>45</v>
      </c>
      <c r="I7" s="24">
        <f>SUM(I4:I6)</f>
        <v>551000</v>
      </c>
    </row>
    <row r="8" spans="1:10" ht="15" thickTop="1">
      <c r="E8" s="17"/>
    </row>
    <row r="10" spans="1:10" ht="15" thickBot="1">
      <c r="A10" s="31" t="s">
        <v>55</v>
      </c>
      <c r="B10" s="21"/>
      <c r="C10" s="21"/>
      <c r="D10" s="21"/>
      <c r="E10" s="21"/>
      <c r="F10" s="21"/>
      <c r="G10" s="21"/>
      <c r="H10" s="21"/>
      <c r="I10" s="21"/>
    </row>
    <row r="11" spans="1:10" ht="15" thickBot="1">
      <c r="A11" s="38"/>
      <c r="B11" s="39"/>
      <c r="C11" s="39"/>
      <c r="D11" s="39"/>
      <c r="E11" s="39"/>
      <c r="F11" s="39"/>
      <c r="G11" s="39"/>
      <c r="H11" s="39"/>
      <c r="I11" s="39"/>
    </row>
    <row r="12" spans="1:10">
      <c r="A12" s="28" t="s">
        <v>52</v>
      </c>
      <c r="B12" s="29"/>
      <c r="C12" s="26" t="s">
        <v>48</v>
      </c>
      <c r="D12" s="30"/>
      <c r="E12" s="28" t="s">
        <v>47</v>
      </c>
      <c r="F12" s="29"/>
      <c r="G12" s="28" t="s">
        <v>44</v>
      </c>
      <c r="H12" s="29"/>
      <c r="I12" s="28" t="s">
        <v>46</v>
      </c>
    </row>
    <row r="13" spans="1:10">
      <c r="A13" s="25" t="s">
        <v>49</v>
      </c>
      <c r="B13" s="25"/>
      <c r="C13" s="25" t="s">
        <v>58</v>
      </c>
      <c r="D13" s="25"/>
      <c r="E13" s="59">
        <f>E4</f>
        <v>26500</v>
      </c>
      <c r="F13" s="27"/>
      <c r="G13" s="32">
        <v>16</v>
      </c>
      <c r="H13" s="25"/>
      <c r="I13" s="27">
        <f>E13*G13</f>
        <v>424000</v>
      </c>
      <c r="J13" s="17"/>
    </row>
    <row r="14" spans="1:10">
      <c r="A14" s="22" t="s">
        <v>50</v>
      </c>
      <c r="B14" s="22"/>
      <c r="C14" s="22" t="s">
        <v>139</v>
      </c>
      <c r="D14" s="22"/>
      <c r="E14" s="59">
        <f>0.7*('Budget - Final'!G55-SUM('Budget - Final'!G58:G59))</f>
        <v>217630</v>
      </c>
      <c r="F14" s="22"/>
      <c r="G14" s="33">
        <v>1</v>
      </c>
      <c r="H14" s="22"/>
      <c r="I14" s="23">
        <f>E14*G14</f>
        <v>217630</v>
      </c>
    </row>
    <row r="15" spans="1:10">
      <c r="A15" t="s">
        <v>51</v>
      </c>
      <c r="B15" s="58"/>
      <c r="C15" s="58" t="s">
        <v>94</v>
      </c>
      <c r="D15" s="58"/>
      <c r="E15" s="59">
        <f>E6</f>
        <v>136115</v>
      </c>
      <c r="F15" s="58"/>
      <c r="G15" s="60">
        <v>2</v>
      </c>
      <c r="H15" s="58"/>
      <c r="I15" s="59">
        <f>E15*G15</f>
        <v>272230</v>
      </c>
    </row>
    <row r="16" spans="1:10" ht="15" thickBot="1">
      <c r="A16" t="s">
        <v>93</v>
      </c>
      <c r="C16" t="s">
        <v>45</v>
      </c>
      <c r="I16" s="24">
        <f>SUM(I13:I15)</f>
        <v>913860</v>
      </c>
    </row>
    <row r="17" spans="1:11" ht="15" thickTop="1"/>
    <row r="18" spans="1:11">
      <c r="G18" s="34"/>
      <c r="K18" s="17"/>
    </row>
    <row r="19" spans="1:11" ht="15" thickBot="1">
      <c r="A19" s="20" t="s">
        <v>98</v>
      </c>
      <c r="G19" s="34"/>
      <c r="I19" s="19">
        <f>I16+I7</f>
        <v>1464860</v>
      </c>
    </row>
    <row r="20" spans="1:11" ht="15" thickTop="1"/>
    <row r="21" spans="1:11">
      <c r="A21" s="20" t="s">
        <v>54</v>
      </c>
    </row>
    <row r="23" spans="1:11">
      <c r="A23" t="s">
        <v>99</v>
      </c>
      <c r="C23" s="17"/>
      <c r="G23" s="57">
        <f>I23*100/I19</f>
        <v>80.441816965443792</v>
      </c>
      <c r="I23">
        <v>1178360</v>
      </c>
    </row>
    <row r="24" spans="1:11">
      <c r="G24" s="57">
        <f>I24*100/I19</f>
        <v>26.794369427795147</v>
      </c>
      <c r="I24">
        <v>392500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Phasing</vt:lpstr>
      <vt:lpstr>Budget - Final</vt:lpstr>
      <vt:lpstr>Report A</vt:lpstr>
      <vt:lpstr>Tranches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Ruqaiya</dc:creator>
  <cp:lastModifiedBy>Abdullah Hasan</cp:lastModifiedBy>
  <cp:lastPrinted>2014-02-26T11:25:38Z</cp:lastPrinted>
  <dcterms:created xsi:type="dcterms:W3CDTF">2011-11-24T17:56:39Z</dcterms:created>
  <dcterms:modified xsi:type="dcterms:W3CDTF">2014-06-21T12:29:40Z</dcterms:modified>
</cp:coreProperties>
</file>